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tabelid\LEPINGUD\YLEP 2019\SIM\PPA\Tööstuse tn 52 ja 52a\"/>
    </mc:Choice>
  </mc:AlternateContent>
  <xr:revisionPtr revIDLastSave="0" documentId="13_ncr:1_{83F8596C-7E27-4F77-BE99-8BA2805186C0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a 3" sheetId="4" r:id="rId1"/>
    <sheet name="Graafik (bilansiline)" sheetId="5" r:id="rId2"/>
    <sheet name="Graafik (Lisa 6.1 al 01.01.19)" sheetId="6" r:id="rId3"/>
    <sheet name="Graafik (Lisa 6.1 al 01.09.19)" sheetId="7" r:id="rId4"/>
    <sheet name="Graafik (Lisa 6.1 al 01.01.20)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" i="4" l="1"/>
  <c r="J14" i="4"/>
  <c r="J13" i="4"/>
  <c r="I17" i="4"/>
  <c r="G18" i="4"/>
  <c r="E18" i="4"/>
  <c r="I18" i="4"/>
  <c r="E8" i="8"/>
  <c r="E8" i="7"/>
  <c r="E16" i="6"/>
  <c r="D16" i="6"/>
  <c r="H37" i="4" l="1"/>
  <c r="H36" i="4"/>
  <c r="H15" i="4"/>
  <c r="E18" i="7"/>
  <c r="A16" i="7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C16" i="7"/>
  <c r="D10" i="7"/>
  <c r="D11" i="7" s="1"/>
  <c r="E10" i="8"/>
  <c r="E20" i="8" s="1"/>
  <c r="D10" i="8"/>
  <c r="D11" i="8" s="1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E42" i="8"/>
  <c r="E58" i="8"/>
  <c r="E26" i="8" l="1"/>
  <c r="E70" i="8"/>
  <c r="E74" i="8"/>
  <c r="E66" i="8"/>
  <c r="E50" i="8"/>
  <c r="E34" i="8"/>
  <c r="E18" i="8"/>
  <c r="E69" i="8"/>
  <c r="E56" i="8"/>
  <c r="E40" i="8"/>
  <c r="E24" i="8"/>
  <c r="E73" i="8"/>
  <c r="E64" i="8"/>
  <c r="E48" i="8"/>
  <c r="E32" i="8"/>
  <c r="D16" i="7"/>
  <c r="E74" i="7"/>
  <c r="E72" i="7"/>
  <c r="E70" i="7"/>
  <c r="E68" i="7"/>
  <c r="E66" i="7"/>
  <c r="E64" i="7"/>
  <c r="E62" i="7"/>
  <c r="E60" i="7"/>
  <c r="E58" i="7"/>
  <c r="E56" i="7"/>
  <c r="E54" i="7"/>
  <c r="E52" i="7"/>
  <c r="E50" i="7"/>
  <c r="E48" i="7"/>
  <c r="E46" i="7"/>
  <c r="E44" i="7"/>
  <c r="E42" i="7"/>
  <c r="E40" i="7"/>
  <c r="E38" i="7"/>
  <c r="E36" i="7"/>
  <c r="E34" i="7"/>
  <c r="E32" i="7"/>
  <c r="E30" i="7"/>
  <c r="E28" i="7"/>
  <c r="E26" i="7"/>
  <c r="E24" i="7"/>
  <c r="E22" i="7"/>
  <c r="E20" i="7"/>
  <c r="E75" i="7"/>
  <c r="E71" i="7"/>
  <c r="E67" i="7"/>
  <c r="E63" i="7"/>
  <c r="E59" i="7"/>
  <c r="E55" i="7"/>
  <c r="E51" i="7"/>
  <c r="E47" i="7"/>
  <c r="E43" i="7"/>
  <c r="E39" i="7"/>
  <c r="E35" i="7"/>
  <c r="E31" i="7"/>
  <c r="E27" i="7"/>
  <c r="E23" i="7"/>
  <c r="E73" i="7"/>
  <c r="E69" i="7"/>
  <c r="E61" i="7"/>
  <c r="E53" i="7"/>
  <c r="E45" i="7"/>
  <c r="E37" i="7"/>
  <c r="E29" i="7"/>
  <c r="E21" i="7"/>
  <c r="E19" i="7"/>
  <c r="E17" i="7"/>
  <c r="E65" i="7"/>
  <c r="E57" i="7"/>
  <c r="E49" i="7"/>
  <c r="E41" i="7"/>
  <c r="E33" i="7"/>
  <c r="E25" i="7"/>
  <c r="F16" i="7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E16" i="7"/>
  <c r="G16" i="7" s="1"/>
  <c r="C17" i="7" s="1"/>
  <c r="E72" i="8"/>
  <c r="E68" i="8"/>
  <c r="E62" i="8"/>
  <c r="E54" i="8"/>
  <c r="E46" i="8"/>
  <c r="E38" i="8"/>
  <c r="E30" i="8"/>
  <c r="E22" i="8"/>
  <c r="E16" i="8"/>
  <c r="E75" i="8"/>
  <c r="E71" i="8"/>
  <c r="E67" i="8"/>
  <c r="E60" i="8"/>
  <c r="E52" i="8"/>
  <c r="E44" i="8"/>
  <c r="E36" i="8"/>
  <c r="E28" i="8"/>
  <c r="F16" i="8"/>
  <c r="C16" i="8"/>
  <c r="E17" i="8"/>
  <c r="E19" i="8"/>
  <c r="E21" i="8"/>
  <c r="E23" i="8"/>
  <c r="E25" i="8"/>
  <c r="E27" i="8"/>
  <c r="E29" i="8"/>
  <c r="E31" i="8"/>
  <c r="E33" i="8"/>
  <c r="E35" i="8"/>
  <c r="E37" i="8"/>
  <c r="E39" i="8"/>
  <c r="E41" i="8"/>
  <c r="E43" i="8"/>
  <c r="E45" i="8"/>
  <c r="E47" i="8"/>
  <c r="E49" i="8"/>
  <c r="E51" i="8"/>
  <c r="E53" i="8"/>
  <c r="E55" i="8"/>
  <c r="E57" i="8"/>
  <c r="E59" i="8"/>
  <c r="E61" i="8"/>
  <c r="E63" i="8"/>
  <c r="E65" i="8"/>
  <c r="I15" i="4"/>
  <c r="I13" i="4"/>
  <c r="J31" i="4"/>
  <c r="I28" i="4"/>
  <c r="I27" i="4"/>
  <c r="I26" i="4"/>
  <c r="I24" i="4"/>
  <c r="I31" i="4" s="1"/>
  <c r="I20" i="4"/>
  <c r="I19" i="4"/>
  <c r="I14" i="4"/>
  <c r="F17" i="8" l="1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J16" i="4"/>
  <c r="I16" i="4" s="1"/>
  <c r="I21" i="4" s="1"/>
  <c r="I33" i="4" s="1"/>
  <c r="D17" i="7"/>
  <c r="G17" i="7"/>
  <c r="C18" i="7" s="1"/>
  <c r="G16" i="8"/>
  <c r="C17" i="8" s="1"/>
  <c r="D16" i="8"/>
  <c r="J21" i="4" l="1"/>
  <c r="J33" i="4" s="1"/>
  <c r="J34" i="4" s="1"/>
  <c r="J35" i="4" s="1"/>
  <c r="J37" i="4" s="1"/>
  <c r="D18" i="7"/>
  <c r="G18" i="7"/>
  <c r="C19" i="7" s="1"/>
  <c r="I34" i="4"/>
  <c r="I35" i="4" s="1"/>
  <c r="D17" i="8"/>
  <c r="G17" i="8"/>
  <c r="C18" i="8" s="1"/>
  <c r="H17" i="4"/>
  <c r="G30" i="4"/>
  <c r="H31" i="4"/>
  <c r="G28" i="4"/>
  <c r="G27" i="4"/>
  <c r="G26" i="4"/>
  <c r="G24" i="4"/>
  <c r="G20" i="4"/>
  <c r="G19" i="4"/>
  <c r="J36" i="4" l="1"/>
  <c r="G19" i="7"/>
  <c r="C20" i="7" s="1"/>
  <c r="D19" i="7"/>
  <c r="G18" i="8"/>
  <c r="C19" i="8" s="1"/>
  <c r="D18" i="8"/>
  <c r="G31" i="4"/>
  <c r="D20" i="7" l="1"/>
  <c r="G20" i="7"/>
  <c r="C21" i="7" s="1"/>
  <c r="D19" i="8"/>
  <c r="G19" i="8"/>
  <c r="C20" i="8" s="1"/>
  <c r="G15" i="4"/>
  <c r="G21" i="7" l="1"/>
  <c r="C22" i="7" s="1"/>
  <c r="D21" i="7"/>
  <c r="G20" i="8"/>
  <c r="C21" i="8" s="1"/>
  <c r="D20" i="8"/>
  <c r="E30" i="4"/>
  <c r="E19" i="4"/>
  <c r="E20" i="4"/>
  <c r="A16" i="6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D10" i="6"/>
  <c r="D11" i="6" s="1"/>
  <c r="E8" i="6"/>
  <c r="E10" i="6" s="1"/>
  <c r="D22" i="7" l="1"/>
  <c r="G22" i="7"/>
  <c r="C23" i="7" s="1"/>
  <c r="D21" i="8"/>
  <c r="G21" i="8"/>
  <c r="C22" i="8" s="1"/>
  <c r="E74" i="6"/>
  <c r="E72" i="6"/>
  <c r="E70" i="6"/>
  <c r="E68" i="6"/>
  <c r="E66" i="6"/>
  <c r="E64" i="6"/>
  <c r="E62" i="6"/>
  <c r="E60" i="6"/>
  <c r="E58" i="6"/>
  <c r="E56" i="6"/>
  <c r="E54" i="6"/>
  <c r="E52" i="6"/>
  <c r="E50" i="6"/>
  <c r="E48" i="6"/>
  <c r="E46" i="6"/>
  <c r="E44" i="6"/>
  <c r="E42" i="6"/>
  <c r="E40" i="6"/>
  <c r="E38" i="6"/>
  <c r="E36" i="6"/>
  <c r="E34" i="6"/>
  <c r="E32" i="6"/>
  <c r="E30" i="6"/>
  <c r="E28" i="6"/>
  <c r="E26" i="6"/>
  <c r="E24" i="6"/>
  <c r="E22" i="6"/>
  <c r="E20" i="6"/>
  <c r="E75" i="6"/>
  <c r="E73" i="6"/>
  <c r="E71" i="6"/>
  <c r="E69" i="6"/>
  <c r="E67" i="6"/>
  <c r="E65" i="6"/>
  <c r="E63" i="6"/>
  <c r="E61" i="6"/>
  <c r="E59" i="6"/>
  <c r="E57" i="6"/>
  <c r="E55" i="6"/>
  <c r="E53" i="6"/>
  <c r="E51" i="6"/>
  <c r="E49" i="6"/>
  <c r="E47" i="6"/>
  <c r="E45" i="6"/>
  <c r="E43" i="6"/>
  <c r="E41" i="6"/>
  <c r="E39" i="6"/>
  <c r="E37" i="6"/>
  <c r="E35" i="6"/>
  <c r="E33" i="6"/>
  <c r="E31" i="6"/>
  <c r="E29" i="6"/>
  <c r="E27" i="6"/>
  <c r="E25" i="6"/>
  <c r="E23" i="6"/>
  <c r="E21" i="6"/>
  <c r="E19" i="6"/>
  <c r="F16" i="6"/>
  <c r="C16" i="6"/>
  <c r="E18" i="6"/>
  <c r="E17" i="6"/>
  <c r="G23" i="7" l="1"/>
  <c r="C24" i="7" s="1"/>
  <c r="D23" i="7"/>
  <c r="G22" i="8"/>
  <c r="C23" i="8" s="1"/>
  <c r="D22" i="8"/>
  <c r="F17" i="6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H14" i="4"/>
  <c r="G14" i="4" s="1"/>
  <c r="F14" i="4"/>
  <c r="E14" i="4" s="1"/>
  <c r="G16" i="6"/>
  <c r="C17" i="6" s="1"/>
  <c r="D24" i="7" l="1"/>
  <c r="G24" i="7"/>
  <c r="C25" i="7" s="1"/>
  <c r="D23" i="8"/>
  <c r="G23" i="8"/>
  <c r="C24" i="8" s="1"/>
  <c r="D17" i="6"/>
  <c r="G17" i="6"/>
  <c r="C18" i="6" s="1"/>
  <c r="G25" i="7" l="1"/>
  <c r="C26" i="7" s="1"/>
  <c r="D25" i="7"/>
  <c r="G24" i="8"/>
  <c r="C25" i="8" s="1"/>
  <c r="D24" i="8"/>
  <c r="G18" i="6"/>
  <c r="C19" i="6" s="1"/>
  <c r="D18" i="6"/>
  <c r="D26" i="7" l="1"/>
  <c r="G26" i="7"/>
  <c r="C27" i="7" s="1"/>
  <c r="D25" i="8"/>
  <c r="G25" i="8"/>
  <c r="C26" i="8" s="1"/>
  <c r="G19" i="6"/>
  <c r="C20" i="6" s="1"/>
  <c r="D19" i="6"/>
  <c r="G27" i="7" l="1"/>
  <c r="C28" i="7" s="1"/>
  <c r="D27" i="7"/>
  <c r="G26" i="8"/>
  <c r="C27" i="8" s="1"/>
  <c r="D26" i="8"/>
  <c r="D20" i="6"/>
  <c r="G20" i="6"/>
  <c r="C21" i="6" s="1"/>
  <c r="D28" i="7" l="1"/>
  <c r="G28" i="7"/>
  <c r="C29" i="7" s="1"/>
  <c r="D27" i="8"/>
  <c r="G27" i="8"/>
  <c r="C28" i="8" s="1"/>
  <c r="G21" i="6"/>
  <c r="C22" i="6" s="1"/>
  <c r="D21" i="6"/>
  <c r="G29" i="7" l="1"/>
  <c r="C30" i="7" s="1"/>
  <c r="D29" i="7"/>
  <c r="G28" i="8"/>
  <c r="C29" i="8" s="1"/>
  <c r="D28" i="8"/>
  <c r="D22" i="6"/>
  <c r="G22" i="6"/>
  <c r="C23" i="6" s="1"/>
  <c r="D30" i="7" l="1"/>
  <c r="G30" i="7"/>
  <c r="C31" i="7" s="1"/>
  <c r="D29" i="8"/>
  <c r="G29" i="8"/>
  <c r="C30" i="8" s="1"/>
  <c r="G23" i="6"/>
  <c r="C24" i="6" s="1"/>
  <c r="D23" i="6"/>
  <c r="G31" i="7" l="1"/>
  <c r="C32" i="7" s="1"/>
  <c r="D31" i="7"/>
  <c r="G30" i="8"/>
  <c r="C31" i="8" s="1"/>
  <c r="D30" i="8"/>
  <c r="D24" i="6"/>
  <c r="G24" i="6"/>
  <c r="C25" i="6" s="1"/>
  <c r="D32" i="7" l="1"/>
  <c r="G32" i="7"/>
  <c r="C33" i="7" s="1"/>
  <c r="D31" i="8"/>
  <c r="G31" i="8"/>
  <c r="C32" i="8" s="1"/>
  <c r="G25" i="6"/>
  <c r="C26" i="6" s="1"/>
  <c r="D25" i="6"/>
  <c r="G33" i="7" l="1"/>
  <c r="C34" i="7" s="1"/>
  <c r="D33" i="7"/>
  <c r="G32" i="8"/>
  <c r="C33" i="8" s="1"/>
  <c r="D32" i="8"/>
  <c r="D26" i="6"/>
  <c r="G26" i="6"/>
  <c r="C27" i="6" s="1"/>
  <c r="D34" i="7" l="1"/>
  <c r="G34" i="7"/>
  <c r="C35" i="7" s="1"/>
  <c r="D33" i="8"/>
  <c r="G33" i="8"/>
  <c r="C34" i="8" s="1"/>
  <c r="G27" i="6"/>
  <c r="C28" i="6" s="1"/>
  <c r="D27" i="6"/>
  <c r="G35" i="7" l="1"/>
  <c r="C36" i="7" s="1"/>
  <c r="D35" i="7"/>
  <c r="G34" i="8"/>
  <c r="C35" i="8" s="1"/>
  <c r="D34" i="8"/>
  <c r="D28" i="6"/>
  <c r="G28" i="6"/>
  <c r="C29" i="6" s="1"/>
  <c r="D36" i="7" l="1"/>
  <c r="G36" i="7"/>
  <c r="C37" i="7" s="1"/>
  <c r="D35" i="8"/>
  <c r="G35" i="8"/>
  <c r="C36" i="8" s="1"/>
  <c r="G29" i="6"/>
  <c r="C30" i="6" s="1"/>
  <c r="D29" i="6"/>
  <c r="G37" i="7" l="1"/>
  <c r="C38" i="7" s="1"/>
  <c r="D37" i="7"/>
  <c r="G36" i="8"/>
  <c r="C37" i="8" s="1"/>
  <c r="D36" i="8"/>
  <c r="D30" i="6"/>
  <c r="G30" i="6"/>
  <c r="C31" i="6" s="1"/>
  <c r="D38" i="7" l="1"/>
  <c r="G38" i="7"/>
  <c r="C39" i="7" s="1"/>
  <c r="D37" i="8"/>
  <c r="G37" i="8"/>
  <c r="C38" i="8" s="1"/>
  <c r="G31" i="6"/>
  <c r="C32" i="6" s="1"/>
  <c r="D31" i="6"/>
  <c r="G39" i="7" l="1"/>
  <c r="C40" i="7" s="1"/>
  <c r="D39" i="7"/>
  <c r="G38" i="8"/>
  <c r="C39" i="8" s="1"/>
  <c r="D38" i="8"/>
  <c r="D32" i="6"/>
  <c r="G32" i="6"/>
  <c r="C33" i="6" s="1"/>
  <c r="D40" i="7" l="1"/>
  <c r="G40" i="7"/>
  <c r="C41" i="7" s="1"/>
  <c r="D39" i="8"/>
  <c r="G39" i="8"/>
  <c r="C40" i="8" s="1"/>
  <c r="G33" i="6"/>
  <c r="C34" i="6" s="1"/>
  <c r="D33" i="6"/>
  <c r="G41" i="7" l="1"/>
  <c r="C42" i="7" s="1"/>
  <c r="D41" i="7"/>
  <c r="G40" i="8"/>
  <c r="C41" i="8" s="1"/>
  <c r="D40" i="8"/>
  <c r="D34" i="6"/>
  <c r="G34" i="6"/>
  <c r="C35" i="6" s="1"/>
  <c r="D42" i="7" l="1"/>
  <c r="G42" i="7"/>
  <c r="C43" i="7" s="1"/>
  <c r="D41" i="8"/>
  <c r="G41" i="8"/>
  <c r="C42" i="8" s="1"/>
  <c r="G35" i="6"/>
  <c r="C36" i="6" s="1"/>
  <c r="D35" i="6"/>
  <c r="G43" i="7" l="1"/>
  <c r="C44" i="7" s="1"/>
  <c r="D43" i="7"/>
  <c r="G42" i="8"/>
  <c r="C43" i="8" s="1"/>
  <c r="D42" i="8"/>
  <c r="D36" i="6"/>
  <c r="G36" i="6"/>
  <c r="C37" i="6" s="1"/>
  <c r="D44" i="7" l="1"/>
  <c r="G44" i="7"/>
  <c r="C45" i="7" s="1"/>
  <c r="D43" i="8"/>
  <c r="G43" i="8"/>
  <c r="C44" i="8" s="1"/>
  <c r="G37" i="6"/>
  <c r="C38" i="6" s="1"/>
  <c r="D37" i="6"/>
  <c r="G45" i="7" l="1"/>
  <c r="C46" i="7" s="1"/>
  <c r="D45" i="7"/>
  <c r="G44" i="8"/>
  <c r="C45" i="8" s="1"/>
  <c r="D44" i="8"/>
  <c r="D38" i="6"/>
  <c r="G38" i="6"/>
  <c r="C39" i="6" s="1"/>
  <c r="D46" i="7" l="1"/>
  <c r="G46" i="7"/>
  <c r="C47" i="7" s="1"/>
  <c r="D45" i="8"/>
  <c r="G45" i="8"/>
  <c r="C46" i="8" s="1"/>
  <c r="G39" i="6"/>
  <c r="C40" i="6" s="1"/>
  <c r="D39" i="6"/>
  <c r="G47" i="7" l="1"/>
  <c r="C48" i="7" s="1"/>
  <c r="D47" i="7"/>
  <c r="G46" i="8"/>
  <c r="C47" i="8" s="1"/>
  <c r="D46" i="8"/>
  <c r="D40" i="6"/>
  <c r="G40" i="6"/>
  <c r="C41" i="6" s="1"/>
  <c r="D48" i="7" l="1"/>
  <c r="G48" i="7"/>
  <c r="C49" i="7" s="1"/>
  <c r="D47" i="8"/>
  <c r="G47" i="8"/>
  <c r="C48" i="8" s="1"/>
  <c r="G41" i="6"/>
  <c r="C42" i="6" s="1"/>
  <c r="D41" i="6"/>
  <c r="G49" i="7" l="1"/>
  <c r="C50" i="7" s="1"/>
  <c r="D49" i="7"/>
  <c r="G48" i="8"/>
  <c r="C49" i="8" s="1"/>
  <c r="D48" i="8"/>
  <c r="D42" i="6"/>
  <c r="G42" i="6"/>
  <c r="C43" i="6" s="1"/>
  <c r="D50" i="7" l="1"/>
  <c r="G50" i="7"/>
  <c r="C51" i="7" s="1"/>
  <c r="D49" i="8"/>
  <c r="G49" i="8"/>
  <c r="C50" i="8" s="1"/>
  <c r="G43" i="6"/>
  <c r="C44" i="6" s="1"/>
  <c r="D43" i="6"/>
  <c r="G51" i="7" l="1"/>
  <c r="C52" i="7" s="1"/>
  <c r="D51" i="7"/>
  <c r="G50" i="8"/>
  <c r="C51" i="8" s="1"/>
  <c r="D50" i="8"/>
  <c r="D44" i="6"/>
  <c r="G44" i="6"/>
  <c r="C45" i="6" s="1"/>
  <c r="D52" i="7" l="1"/>
  <c r="G52" i="7"/>
  <c r="C53" i="7" s="1"/>
  <c r="D51" i="8"/>
  <c r="G51" i="8"/>
  <c r="C52" i="8" s="1"/>
  <c r="G45" i="6"/>
  <c r="C46" i="6" s="1"/>
  <c r="D45" i="6"/>
  <c r="G53" i="7" l="1"/>
  <c r="C54" i="7" s="1"/>
  <c r="D53" i="7"/>
  <c r="G52" i="8"/>
  <c r="C53" i="8" s="1"/>
  <c r="D52" i="8"/>
  <c r="D46" i="6"/>
  <c r="G46" i="6"/>
  <c r="C47" i="6" s="1"/>
  <c r="D54" i="7" l="1"/>
  <c r="G54" i="7"/>
  <c r="C55" i="7" s="1"/>
  <c r="D53" i="8"/>
  <c r="G53" i="8"/>
  <c r="C54" i="8" s="1"/>
  <c r="G47" i="6"/>
  <c r="C48" i="6" s="1"/>
  <c r="D47" i="6"/>
  <c r="G55" i="7" l="1"/>
  <c r="C56" i="7" s="1"/>
  <c r="D55" i="7"/>
  <c r="G54" i="8"/>
  <c r="C55" i="8" s="1"/>
  <c r="D54" i="8"/>
  <c r="D48" i="6"/>
  <c r="G48" i="6"/>
  <c r="C49" i="6" s="1"/>
  <c r="D56" i="7" l="1"/>
  <c r="G56" i="7"/>
  <c r="C57" i="7" s="1"/>
  <c r="D55" i="8"/>
  <c r="G55" i="8"/>
  <c r="C56" i="8" s="1"/>
  <c r="G49" i="6"/>
  <c r="C50" i="6" s="1"/>
  <c r="D49" i="6"/>
  <c r="G57" i="7" l="1"/>
  <c r="C58" i="7" s="1"/>
  <c r="D57" i="7"/>
  <c r="G56" i="8"/>
  <c r="C57" i="8" s="1"/>
  <c r="D56" i="8"/>
  <c r="D50" i="6"/>
  <c r="G50" i="6"/>
  <c r="C51" i="6" s="1"/>
  <c r="D58" i="7" l="1"/>
  <c r="G58" i="7"/>
  <c r="C59" i="7" s="1"/>
  <c r="D57" i="8"/>
  <c r="G57" i="8"/>
  <c r="C58" i="8" s="1"/>
  <c r="G51" i="6"/>
  <c r="C52" i="6" s="1"/>
  <c r="D51" i="6"/>
  <c r="G59" i="7" l="1"/>
  <c r="C60" i="7" s="1"/>
  <c r="D59" i="7"/>
  <c r="G58" i="8"/>
  <c r="C59" i="8" s="1"/>
  <c r="D58" i="8"/>
  <c r="D52" i="6"/>
  <c r="G52" i="6"/>
  <c r="C53" i="6" s="1"/>
  <c r="D60" i="7" l="1"/>
  <c r="G60" i="7"/>
  <c r="C61" i="7" s="1"/>
  <c r="D59" i="8"/>
  <c r="G59" i="8"/>
  <c r="C60" i="8" s="1"/>
  <c r="G53" i="6"/>
  <c r="C54" i="6" s="1"/>
  <c r="D53" i="6"/>
  <c r="G61" i="7" l="1"/>
  <c r="C62" i="7" s="1"/>
  <c r="D61" i="7"/>
  <c r="G60" i="8"/>
  <c r="C61" i="8" s="1"/>
  <c r="D60" i="8"/>
  <c r="D54" i="6"/>
  <c r="G54" i="6"/>
  <c r="C55" i="6" s="1"/>
  <c r="D62" i="7" l="1"/>
  <c r="G62" i="7"/>
  <c r="C63" i="7" s="1"/>
  <c r="D61" i="8"/>
  <c r="G61" i="8"/>
  <c r="C62" i="8" s="1"/>
  <c r="G55" i="6"/>
  <c r="C56" i="6" s="1"/>
  <c r="D55" i="6"/>
  <c r="G63" i="7" l="1"/>
  <c r="C64" i="7" s="1"/>
  <c r="D63" i="7"/>
  <c r="G62" i="8"/>
  <c r="C63" i="8" s="1"/>
  <c r="D62" i="8"/>
  <c r="D56" i="6"/>
  <c r="G56" i="6"/>
  <c r="C57" i="6" s="1"/>
  <c r="D64" i="7" l="1"/>
  <c r="G64" i="7"/>
  <c r="C65" i="7" s="1"/>
  <c r="D63" i="8"/>
  <c r="G63" i="8"/>
  <c r="C64" i="8" s="1"/>
  <c r="G57" i="6"/>
  <c r="C58" i="6" s="1"/>
  <c r="D57" i="6"/>
  <c r="G65" i="7" l="1"/>
  <c r="C66" i="7" s="1"/>
  <c r="D65" i="7"/>
  <c r="G64" i="8"/>
  <c r="C65" i="8" s="1"/>
  <c r="D64" i="8"/>
  <c r="D58" i="6"/>
  <c r="G58" i="6"/>
  <c r="C59" i="6" s="1"/>
  <c r="D66" i="7" l="1"/>
  <c r="G66" i="7"/>
  <c r="C67" i="7" s="1"/>
  <c r="D65" i="8"/>
  <c r="G65" i="8"/>
  <c r="C66" i="8" s="1"/>
  <c r="G59" i="6"/>
  <c r="C60" i="6" s="1"/>
  <c r="D59" i="6"/>
  <c r="G67" i="7" l="1"/>
  <c r="C68" i="7" s="1"/>
  <c r="D67" i="7"/>
  <c r="D66" i="8"/>
  <c r="G66" i="8"/>
  <c r="C67" i="8" s="1"/>
  <c r="D60" i="6"/>
  <c r="G60" i="6"/>
  <c r="C61" i="6" s="1"/>
  <c r="D68" i="7" l="1"/>
  <c r="G68" i="7"/>
  <c r="C69" i="7" s="1"/>
  <c r="G67" i="8"/>
  <c r="C68" i="8" s="1"/>
  <c r="D67" i="8"/>
  <c r="G61" i="6"/>
  <c r="C62" i="6" s="1"/>
  <c r="D61" i="6"/>
  <c r="G69" i="7" l="1"/>
  <c r="C70" i="7" s="1"/>
  <c r="D69" i="7"/>
  <c r="D68" i="8"/>
  <c r="G68" i="8"/>
  <c r="C69" i="8" s="1"/>
  <c r="D62" i="6"/>
  <c r="G62" i="6"/>
  <c r="C63" i="6" s="1"/>
  <c r="D70" i="7" l="1"/>
  <c r="G70" i="7"/>
  <c r="C71" i="7" s="1"/>
  <c r="G69" i="8"/>
  <c r="C70" i="8" s="1"/>
  <c r="D69" i="8"/>
  <c r="G63" i="6"/>
  <c r="C64" i="6" s="1"/>
  <c r="D63" i="6"/>
  <c r="G71" i="7" l="1"/>
  <c r="C72" i="7" s="1"/>
  <c r="D71" i="7"/>
  <c r="D70" i="8"/>
  <c r="G70" i="8"/>
  <c r="C71" i="8" s="1"/>
  <c r="D64" i="6"/>
  <c r="G64" i="6"/>
  <c r="C65" i="6" s="1"/>
  <c r="D72" i="7" l="1"/>
  <c r="G72" i="7"/>
  <c r="C73" i="7" s="1"/>
  <c r="D71" i="8"/>
  <c r="G71" i="8"/>
  <c r="C72" i="8" s="1"/>
  <c r="G65" i="6"/>
  <c r="C66" i="6" s="1"/>
  <c r="D65" i="6"/>
  <c r="G73" i="7" l="1"/>
  <c r="C74" i="7" s="1"/>
  <c r="D73" i="7"/>
  <c r="D72" i="8"/>
  <c r="G72" i="8"/>
  <c r="C73" i="8" s="1"/>
  <c r="D66" i="6"/>
  <c r="G66" i="6"/>
  <c r="C67" i="6" s="1"/>
  <c r="D74" i="7" l="1"/>
  <c r="G74" i="7"/>
  <c r="C75" i="7" s="1"/>
  <c r="G73" i="8"/>
  <c r="C74" i="8" s="1"/>
  <c r="D73" i="8"/>
  <c r="G67" i="6"/>
  <c r="C68" i="6" s="1"/>
  <c r="D67" i="6"/>
  <c r="G75" i="7" l="1"/>
  <c r="D75" i="7"/>
  <c r="D74" i="8"/>
  <c r="G74" i="8"/>
  <c r="C75" i="8" s="1"/>
  <c r="D68" i="6"/>
  <c r="G68" i="6"/>
  <c r="C69" i="6" s="1"/>
  <c r="G75" i="8" l="1"/>
  <c r="D75" i="8"/>
  <c r="G69" i="6"/>
  <c r="C70" i="6" s="1"/>
  <c r="D69" i="6"/>
  <c r="D70" i="6" l="1"/>
  <c r="G70" i="6"/>
  <c r="C71" i="6" s="1"/>
  <c r="G71" i="6" l="1"/>
  <c r="C72" i="6" s="1"/>
  <c r="D71" i="6"/>
  <c r="D72" i="6" l="1"/>
  <c r="G72" i="6"/>
  <c r="C73" i="6" s="1"/>
  <c r="G73" i="6" l="1"/>
  <c r="C74" i="6" s="1"/>
  <c r="D73" i="6"/>
  <c r="D74" i="6" l="1"/>
  <c r="G74" i="6"/>
  <c r="C75" i="6" s="1"/>
  <c r="G75" i="6" l="1"/>
  <c r="D75" i="6"/>
  <c r="E27" i="4" l="1"/>
  <c r="E26" i="4"/>
  <c r="E24" i="4"/>
  <c r="F31" i="4"/>
  <c r="J3" i="5"/>
  <c r="E9" i="4"/>
  <c r="J5" i="5"/>
  <c r="K4" i="5"/>
  <c r="E9" i="5" s="1"/>
  <c r="E10" i="5" s="1"/>
  <c r="C16" i="5" s="1"/>
  <c r="D16" i="5" s="1"/>
  <c r="A16" i="5"/>
  <c r="A17" i="5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E28" i="4"/>
  <c r="K3" i="5"/>
  <c r="F16" i="5" l="1"/>
  <c r="H13" i="4" s="1"/>
  <c r="E31" i="4"/>
  <c r="G13" i="4" l="1"/>
  <c r="G21" i="4" s="1"/>
  <c r="G33" i="4" s="1"/>
  <c r="G34" i="4" s="1"/>
  <c r="H21" i="4"/>
  <c r="H33" i="4" s="1"/>
  <c r="F13" i="4"/>
  <c r="F17" i="5"/>
  <c r="E16" i="5"/>
  <c r="G16" i="5" s="1"/>
  <c r="C17" i="5" s="1"/>
  <c r="H34" i="4" l="1"/>
  <c r="D17" i="5"/>
  <c r="E17" i="5" s="1"/>
  <c r="G17" i="5" s="1"/>
  <c r="C18" i="5" s="1"/>
  <c r="F18" i="5"/>
  <c r="E13" i="4"/>
  <c r="D18" i="5" l="1"/>
  <c r="E18" i="5" s="1"/>
  <c r="G18" i="5" s="1"/>
  <c r="C19" i="5" s="1"/>
  <c r="F19" i="5"/>
  <c r="D19" i="5" l="1"/>
  <c r="E19" i="5" s="1"/>
  <c r="G19" i="5" s="1"/>
  <c r="C20" i="5" s="1"/>
  <c r="F20" i="5"/>
  <c r="D20" i="5" l="1"/>
  <c r="E20" i="5" s="1"/>
  <c r="G20" i="5" s="1"/>
  <c r="C21" i="5" s="1"/>
  <c r="F21" i="5"/>
  <c r="D21" i="5" l="1"/>
  <c r="F22" i="5"/>
  <c r="E21" i="5"/>
  <c r="G21" i="5" s="1"/>
  <c r="C22" i="5" s="1"/>
  <c r="D22" i="5" l="1"/>
  <c r="E22" i="5" s="1"/>
  <c r="G22" i="5" s="1"/>
  <c r="C23" i="5" s="1"/>
  <c r="F23" i="5"/>
  <c r="D23" i="5" l="1"/>
  <c r="E23" i="5" s="1"/>
  <c r="G23" i="5" s="1"/>
  <c r="C24" i="5" s="1"/>
  <c r="F24" i="5"/>
  <c r="D24" i="5" l="1"/>
  <c r="E24" i="5" s="1"/>
  <c r="G24" i="5" s="1"/>
  <c r="C25" i="5" s="1"/>
  <c r="F25" i="5"/>
  <c r="D25" i="5" l="1"/>
  <c r="E25" i="5" s="1"/>
  <c r="G25" i="5" s="1"/>
  <c r="C26" i="5" s="1"/>
  <c r="F26" i="5"/>
  <c r="D26" i="5" l="1"/>
  <c r="E26" i="5" s="1"/>
  <c r="G26" i="5" s="1"/>
  <c r="C27" i="5" s="1"/>
  <c r="F27" i="5"/>
  <c r="D27" i="5" l="1"/>
  <c r="E27" i="5" s="1"/>
  <c r="G27" i="5" s="1"/>
  <c r="C28" i="5" s="1"/>
  <c r="F28" i="5"/>
  <c r="D28" i="5" l="1"/>
  <c r="E28" i="5" s="1"/>
  <c r="G28" i="5" s="1"/>
  <c r="C29" i="5" s="1"/>
  <c r="F29" i="5"/>
  <c r="D29" i="5" l="1"/>
  <c r="E29" i="5" s="1"/>
  <c r="G29" i="5" s="1"/>
  <c r="C30" i="5" s="1"/>
  <c r="F30" i="5"/>
  <c r="D30" i="5" l="1"/>
  <c r="E30" i="5" s="1"/>
  <c r="G30" i="5" s="1"/>
  <c r="C31" i="5" s="1"/>
  <c r="F31" i="5"/>
  <c r="D31" i="5" l="1"/>
  <c r="E31" i="5" s="1"/>
  <c r="G31" i="5" s="1"/>
  <c r="C32" i="5" s="1"/>
  <c r="F32" i="5"/>
  <c r="D32" i="5" l="1"/>
  <c r="E32" i="5" s="1"/>
  <c r="G32" i="5" s="1"/>
  <c r="C33" i="5" s="1"/>
  <c r="F33" i="5"/>
  <c r="D33" i="5" l="1"/>
  <c r="E33" i="5" s="1"/>
  <c r="G33" i="5" s="1"/>
  <c r="C34" i="5" s="1"/>
  <c r="F34" i="5"/>
  <c r="D34" i="5" l="1"/>
  <c r="E34" i="5" s="1"/>
  <c r="G34" i="5" s="1"/>
  <c r="C35" i="5" s="1"/>
  <c r="F35" i="5"/>
  <c r="D35" i="5" l="1"/>
  <c r="E35" i="5" s="1"/>
  <c r="G35" i="5" s="1"/>
  <c r="C36" i="5" s="1"/>
  <c r="F36" i="5"/>
  <c r="D36" i="5" l="1"/>
  <c r="E36" i="5" s="1"/>
  <c r="G36" i="5" s="1"/>
  <c r="C37" i="5" s="1"/>
  <c r="F37" i="5"/>
  <c r="D37" i="5" l="1"/>
  <c r="E37" i="5" s="1"/>
  <c r="G37" i="5" s="1"/>
  <c r="C38" i="5" s="1"/>
  <c r="F38" i="5"/>
  <c r="D38" i="5" l="1"/>
  <c r="E38" i="5" s="1"/>
  <c r="G38" i="5" s="1"/>
  <c r="C39" i="5" s="1"/>
  <c r="F39" i="5"/>
  <c r="D39" i="5" l="1"/>
  <c r="E39" i="5" s="1"/>
  <c r="G39" i="5" s="1"/>
  <c r="C40" i="5" s="1"/>
  <c r="F40" i="5"/>
  <c r="D40" i="5" l="1"/>
  <c r="E40" i="5" s="1"/>
  <c r="G40" i="5" s="1"/>
  <c r="C41" i="5" s="1"/>
  <c r="F41" i="5"/>
  <c r="D41" i="5" l="1"/>
  <c r="E41" i="5" s="1"/>
  <c r="G41" i="5" s="1"/>
  <c r="C42" i="5" s="1"/>
  <c r="F42" i="5"/>
  <c r="D42" i="5" l="1"/>
  <c r="E42" i="5" s="1"/>
  <c r="G42" i="5" s="1"/>
  <c r="C43" i="5" s="1"/>
  <c r="F43" i="5"/>
  <c r="D43" i="5" l="1"/>
  <c r="E43" i="5" s="1"/>
  <c r="G43" i="5" s="1"/>
  <c r="C44" i="5" s="1"/>
  <c r="F44" i="5"/>
  <c r="D44" i="5" l="1"/>
  <c r="E44" i="5" s="1"/>
  <c r="G44" i="5" s="1"/>
  <c r="C45" i="5" s="1"/>
  <c r="F45" i="5"/>
  <c r="D45" i="5" l="1"/>
  <c r="E45" i="5" s="1"/>
  <c r="G45" i="5" s="1"/>
  <c r="C46" i="5" s="1"/>
  <c r="F46" i="5"/>
  <c r="D46" i="5" l="1"/>
  <c r="F47" i="5"/>
  <c r="E46" i="5"/>
  <c r="G46" i="5" s="1"/>
  <c r="C47" i="5" s="1"/>
  <c r="D47" i="5" l="1"/>
  <c r="E47" i="5"/>
  <c r="G47" i="5" s="1"/>
  <c r="C48" i="5" s="1"/>
  <c r="F48" i="5"/>
  <c r="D48" i="5" l="1"/>
  <c r="E48" i="5" s="1"/>
  <c r="G48" i="5" s="1"/>
  <c r="C49" i="5" s="1"/>
  <c r="F49" i="5"/>
  <c r="D49" i="5" l="1"/>
  <c r="E49" i="5" s="1"/>
  <c r="G49" i="5" s="1"/>
  <c r="C50" i="5" s="1"/>
  <c r="F50" i="5"/>
  <c r="D50" i="5" l="1"/>
  <c r="E50" i="5" s="1"/>
  <c r="G50" i="5" s="1"/>
  <c r="C51" i="5" s="1"/>
  <c r="F51" i="5"/>
  <c r="D51" i="5" l="1"/>
  <c r="E51" i="5" s="1"/>
  <c r="G51" i="5" s="1"/>
  <c r="C52" i="5" s="1"/>
  <c r="F52" i="5"/>
  <c r="D52" i="5" l="1"/>
  <c r="E52" i="5" s="1"/>
  <c r="G52" i="5" s="1"/>
  <c r="C53" i="5" s="1"/>
  <c r="F53" i="5"/>
  <c r="D53" i="5" l="1"/>
  <c r="E53" i="5" s="1"/>
  <c r="G53" i="5" s="1"/>
  <c r="C54" i="5" s="1"/>
  <c r="F54" i="5"/>
  <c r="D54" i="5" l="1"/>
  <c r="F55" i="5"/>
  <c r="E54" i="5"/>
  <c r="G54" i="5" s="1"/>
  <c r="C55" i="5" s="1"/>
  <c r="D55" i="5" l="1"/>
  <c r="E55" i="5" s="1"/>
  <c r="G55" i="5" s="1"/>
  <c r="C56" i="5" s="1"/>
  <c r="F56" i="5"/>
  <c r="D56" i="5" l="1"/>
  <c r="E56" i="5" s="1"/>
  <c r="G56" i="5" s="1"/>
  <c r="C57" i="5" s="1"/>
  <c r="F57" i="5"/>
  <c r="D57" i="5" l="1"/>
  <c r="E57" i="5" s="1"/>
  <c r="G57" i="5" s="1"/>
  <c r="C58" i="5" s="1"/>
  <c r="F58" i="5"/>
  <c r="D58" i="5" l="1"/>
  <c r="E58" i="5" s="1"/>
  <c r="G58" i="5" s="1"/>
  <c r="C59" i="5" s="1"/>
  <c r="F59" i="5"/>
  <c r="D59" i="5" l="1"/>
  <c r="E59" i="5" s="1"/>
  <c r="G59" i="5" s="1"/>
  <c r="C60" i="5" s="1"/>
  <c r="F60" i="5"/>
  <c r="D60" i="5" l="1"/>
  <c r="E60" i="5" s="1"/>
  <c r="G60" i="5" s="1"/>
  <c r="C61" i="5" s="1"/>
  <c r="F61" i="5"/>
  <c r="D61" i="5" l="1"/>
  <c r="E61" i="5" s="1"/>
  <c r="G61" i="5" s="1"/>
  <c r="C62" i="5" s="1"/>
  <c r="F62" i="5"/>
  <c r="D62" i="5" l="1"/>
  <c r="F63" i="5"/>
  <c r="E62" i="5"/>
  <c r="G62" i="5" s="1"/>
  <c r="C63" i="5" s="1"/>
  <c r="D63" i="5" l="1"/>
  <c r="E63" i="5" s="1"/>
  <c r="G63" i="5" s="1"/>
  <c r="C64" i="5" s="1"/>
  <c r="F64" i="5"/>
  <c r="D64" i="5" l="1"/>
  <c r="F65" i="5"/>
  <c r="E64" i="5"/>
  <c r="G64" i="5" s="1"/>
  <c r="C65" i="5" s="1"/>
  <c r="D65" i="5" l="1"/>
  <c r="E65" i="5" s="1"/>
  <c r="G65" i="5" s="1"/>
  <c r="C66" i="5" s="1"/>
  <c r="F66" i="5"/>
  <c r="D66" i="5" l="1"/>
  <c r="F67" i="5"/>
  <c r="E66" i="5"/>
  <c r="G66" i="5" s="1"/>
  <c r="C67" i="5" s="1"/>
  <c r="D67" i="5" l="1"/>
  <c r="E67" i="5" s="1"/>
  <c r="G67" i="5" s="1"/>
  <c r="C68" i="5" s="1"/>
  <c r="F68" i="5"/>
  <c r="D68" i="5" l="1"/>
  <c r="E68" i="5" s="1"/>
  <c r="G68" i="5" s="1"/>
  <c r="C69" i="5" s="1"/>
  <c r="F69" i="5"/>
  <c r="D69" i="5" l="1"/>
  <c r="E69" i="5" s="1"/>
  <c r="G69" i="5" s="1"/>
  <c r="C70" i="5" s="1"/>
  <c r="F70" i="5"/>
  <c r="D70" i="5" l="1"/>
  <c r="E70" i="5" s="1"/>
  <c r="G70" i="5" s="1"/>
  <c r="C71" i="5" s="1"/>
  <c r="F71" i="5"/>
  <c r="D71" i="5" l="1"/>
  <c r="E71" i="5"/>
  <c r="G71" i="5" s="1"/>
  <c r="C72" i="5" s="1"/>
  <c r="F72" i="5"/>
  <c r="D72" i="5" l="1"/>
  <c r="E72" i="5" s="1"/>
  <c r="G72" i="5" s="1"/>
  <c r="C73" i="5" s="1"/>
  <c r="F73" i="5"/>
  <c r="D73" i="5" l="1"/>
  <c r="E73" i="5" s="1"/>
  <c r="G73" i="5" s="1"/>
  <c r="C74" i="5" s="1"/>
  <c r="F74" i="5"/>
  <c r="D74" i="5" l="1"/>
  <c r="E74" i="5" s="1"/>
  <c r="G74" i="5" s="1"/>
  <c r="C75" i="5" s="1"/>
  <c r="F75" i="5"/>
  <c r="D75" i="5" l="1"/>
  <c r="E75" i="5" s="1"/>
  <c r="G75" i="5" s="1"/>
  <c r="C76" i="5" s="1"/>
  <c r="F76" i="5"/>
  <c r="D76" i="5" l="1"/>
  <c r="F77" i="5"/>
  <c r="E76" i="5"/>
  <c r="G76" i="5" s="1"/>
  <c r="C77" i="5" s="1"/>
  <c r="D77" i="5" l="1"/>
  <c r="E77" i="5" s="1"/>
  <c r="G77" i="5" s="1"/>
  <c r="C78" i="5" s="1"/>
  <c r="F78" i="5"/>
  <c r="D78" i="5" l="1"/>
  <c r="E78" i="5" s="1"/>
  <c r="G78" i="5" s="1"/>
  <c r="C79" i="5" s="1"/>
  <c r="F79" i="5"/>
  <c r="D79" i="5" l="1"/>
  <c r="E79" i="5" s="1"/>
  <c r="G79" i="5" s="1"/>
  <c r="C80" i="5" s="1"/>
  <c r="F80" i="5"/>
  <c r="D80" i="5" l="1"/>
  <c r="E80" i="5" s="1"/>
  <c r="G80" i="5" s="1"/>
  <c r="C81" i="5" s="1"/>
  <c r="F81" i="5"/>
  <c r="D81" i="5" l="1"/>
  <c r="E81" i="5" s="1"/>
  <c r="G81" i="5" s="1"/>
  <c r="C82" i="5" s="1"/>
  <c r="F82" i="5"/>
  <c r="D82" i="5" l="1"/>
  <c r="E82" i="5" s="1"/>
  <c r="G82" i="5" s="1"/>
  <c r="C83" i="5" s="1"/>
  <c r="F83" i="5"/>
  <c r="D83" i="5" l="1"/>
  <c r="E83" i="5" s="1"/>
  <c r="G83" i="5" s="1"/>
  <c r="C84" i="5" s="1"/>
  <c r="F84" i="5"/>
  <c r="D84" i="5" l="1"/>
  <c r="E84" i="5" s="1"/>
  <c r="G84" i="5" s="1"/>
  <c r="C85" i="5" s="1"/>
  <c r="F85" i="5"/>
  <c r="D85" i="5" l="1"/>
  <c r="E85" i="5"/>
  <c r="G85" i="5" s="1"/>
  <c r="C86" i="5" s="1"/>
  <c r="F86" i="5"/>
  <c r="D86" i="5" l="1"/>
  <c r="E86" i="5" s="1"/>
  <c r="G86" i="5" s="1"/>
  <c r="C87" i="5" s="1"/>
  <c r="F87" i="5"/>
  <c r="D87" i="5" l="1"/>
  <c r="E87" i="5" s="1"/>
  <c r="G87" i="5" s="1"/>
  <c r="C88" i="5" s="1"/>
  <c r="F88" i="5"/>
  <c r="D88" i="5" l="1"/>
  <c r="E88" i="5" s="1"/>
  <c r="G88" i="5" s="1"/>
  <c r="C89" i="5" s="1"/>
  <c r="F89" i="5"/>
  <c r="D89" i="5" l="1"/>
  <c r="E89" i="5" s="1"/>
  <c r="G89" i="5" s="1"/>
  <c r="C90" i="5" s="1"/>
  <c r="F90" i="5"/>
  <c r="D90" i="5" l="1"/>
  <c r="E90" i="5" s="1"/>
  <c r="G90" i="5" s="1"/>
  <c r="C91" i="5" s="1"/>
  <c r="F91" i="5"/>
  <c r="D91" i="5" l="1"/>
  <c r="F92" i="5"/>
  <c r="E91" i="5"/>
  <c r="G91" i="5" s="1"/>
  <c r="C92" i="5" s="1"/>
  <c r="D92" i="5" l="1"/>
  <c r="E92" i="5" s="1"/>
  <c r="G92" i="5" s="1"/>
  <c r="C93" i="5" s="1"/>
  <c r="F93" i="5"/>
  <c r="D93" i="5" l="1"/>
  <c r="E93" i="5" s="1"/>
  <c r="G93" i="5" s="1"/>
  <c r="C94" i="5" s="1"/>
  <c r="F94" i="5"/>
  <c r="D94" i="5" l="1"/>
  <c r="E94" i="5" s="1"/>
  <c r="G94" i="5" s="1"/>
  <c r="C95" i="5" s="1"/>
  <c r="F95" i="5"/>
  <c r="D95" i="5" l="1"/>
  <c r="E95" i="5" s="1"/>
  <c r="G95" i="5" s="1"/>
  <c r="C96" i="5" s="1"/>
  <c r="F96" i="5"/>
  <c r="D96" i="5" l="1"/>
  <c r="E96" i="5" s="1"/>
  <c r="G96" i="5" s="1"/>
  <c r="C97" i="5" s="1"/>
  <c r="F97" i="5"/>
  <c r="D97" i="5" l="1"/>
  <c r="E97" i="5" s="1"/>
  <c r="G97" i="5" s="1"/>
  <c r="C98" i="5" s="1"/>
  <c r="F98" i="5"/>
  <c r="D98" i="5" l="1"/>
  <c r="E98" i="5" s="1"/>
  <c r="G98" i="5" s="1"/>
  <c r="C99" i="5" s="1"/>
  <c r="F99" i="5"/>
  <c r="D99" i="5" l="1"/>
  <c r="E99" i="5" s="1"/>
  <c r="G99" i="5" s="1"/>
  <c r="C100" i="5" s="1"/>
  <c r="F100" i="5"/>
  <c r="D100" i="5" l="1"/>
  <c r="E100" i="5" s="1"/>
  <c r="G100" i="5" s="1"/>
  <c r="C101" i="5" s="1"/>
  <c r="F101" i="5"/>
  <c r="D101" i="5" l="1"/>
  <c r="E101" i="5" s="1"/>
  <c r="G101" i="5" s="1"/>
  <c r="C102" i="5" s="1"/>
  <c r="F102" i="5"/>
  <c r="D102" i="5" l="1"/>
  <c r="E102" i="5" s="1"/>
  <c r="G102" i="5" s="1"/>
  <c r="C103" i="5" s="1"/>
  <c r="F103" i="5"/>
  <c r="D103" i="5" l="1"/>
  <c r="E103" i="5" s="1"/>
  <c r="G103" i="5" s="1"/>
  <c r="C104" i="5" s="1"/>
  <c r="F104" i="5"/>
  <c r="D104" i="5" l="1"/>
  <c r="E104" i="5" s="1"/>
  <c r="G104" i="5" s="1"/>
  <c r="C105" i="5" s="1"/>
  <c r="F105" i="5"/>
  <c r="D105" i="5" l="1"/>
  <c r="E105" i="5" s="1"/>
  <c r="G105" i="5" s="1"/>
  <c r="C106" i="5" s="1"/>
  <c r="F106" i="5"/>
  <c r="D106" i="5" l="1"/>
  <c r="E106" i="5" s="1"/>
  <c r="G106" i="5" s="1"/>
  <c r="C107" i="5" s="1"/>
  <c r="F107" i="5"/>
  <c r="D107" i="5" l="1"/>
  <c r="E107" i="5" s="1"/>
  <c r="G107" i="5" s="1"/>
  <c r="C108" i="5" s="1"/>
  <c r="F108" i="5"/>
  <c r="D108" i="5" l="1"/>
  <c r="E108" i="5" s="1"/>
  <c r="G108" i="5" s="1"/>
  <c r="C109" i="5" s="1"/>
  <c r="F109" i="5"/>
  <c r="D109" i="5" l="1"/>
  <c r="E109" i="5" s="1"/>
  <c r="G109" i="5" s="1"/>
  <c r="C110" i="5" s="1"/>
  <c r="F110" i="5"/>
  <c r="D110" i="5" l="1"/>
  <c r="E110" i="5" s="1"/>
  <c r="G110" i="5" s="1"/>
  <c r="C111" i="5" s="1"/>
  <c r="F111" i="5"/>
  <c r="D111" i="5" l="1"/>
  <c r="E111" i="5" s="1"/>
  <c r="G111" i="5" s="1"/>
  <c r="C112" i="5" s="1"/>
  <c r="F112" i="5"/>
  <c r="D112" i="5" l="1"/>
  <c r="E112" i="5" s="1"/>
  <c r="G112" i="5" s="1"/>
  <c r="C113" i="5" s="1"/>
  <c r="F113" i="5"/>
  <c r="D113" i="5" l="1"/>
  <c r="E113" i="5" s="1"/>
  <c r="G113" i="5" s="1"/>
  <c r="C114" i="5" s="1"/>
  <c r="F114" i="5"/>
  <c r="D114" i="5" l="1"/>
  <c r="E114" i="5" s="1"/>
  <c r="G114" i="5" s="1"/>
  <c r="C115" i="5" s="1"/>
  <c r="F115" i="5"/>
  <c r="D115" i="5" l="1"/>
  <c r="E115" i="5" s="1"/>
  <c r="G115" i="5" s="1"/>
  <c r="C116" i="5" s="1"/>
  <c r="F116" i="5"/>
  <c r="D116" i="5" l="1"/>
  <c r="E116" i="5" s="1"/>
  <c r="G116" i="5" s="1"/>
  <c r="C117" i="5" s="1"/>
  <c r="F117" i="5"/>
  <c r="D117" i="5" l="1"/>
  <c r="E117" i="5" s="1"/>
  <c r="G117" i="5" s="1"/>
  <c r="C118" i="5" s="1"/>
  <c r="F118" i="5"/>
  <c r="D118" i="5" l="1"/>
  <c r="F119" i="5"/>
  <c r="E118" i="5"/>
  <c r="G118" i="5" s="1"/>
  <c r="C119" i="5" s="1"/>
  <c r="D119" i="5" l="1"/>
  <c r="E119" i="5" s="1"/>
  <c r="G119" i="5" s="1"/>
  <c r="C120" i="5" s="1"/>
  <c r="F120" i="5"/>
  <c r="D120" i="5" l="1"/>
  <c r="E120" i="5" s="1"/>
  <c r="G120" i="5" s="1"/>
  <c r="C121" i="5" s="1"/>
  <c r="F121" i="5"/>
  <c r="D121" i="5" l="1"/>
  <c r="E121" i="5" s="1"/>
  <c r="G121" i="5" s="1"/>
  <c r="C122" i="5" s="1"/>
  <c r="F122" i="5"/>
  <c r="D122" i="5" l="1"/>
  <c r="E122" i="5" s="1"/>
  <c r="G122" i="5" s="1"/>
  <c r="C123" i="5" s="1"/>
  <c r="F123" i="5"/>
  <c r="D123" i="5" l="1"/>
  <c r="E123" i="5" s="1"/>
  <c r="G123" i="5" s="1"/>
  <c r="C124" i="5" s="1"/>
  <c r="F124" i="5"/>
  <c r="D124" i="5" l="1"/>
  <c r="E124" i="5" s="1"/>
  <c r="G124" i="5" s="1"/>
  <c r="C125" i="5" s="1"/>
  <c r="F125" i="5"/>
  <c r="D125" i="5" l="1"/>
  <c r="E125" i="5" s="1"/>
  <c r="G125" i="5" s="1"/>
  <c r="C126" i="5" s="1"/>
  <c r="F126" i="5"/>
  <c r="D126" i="5" l="1"/>
  <c r="E126" i="5" s="1"/>
  <c r="G126" i="5" s="1"/>
  <c r="C127" i="5" s="1"/>
  <c r="F127" i="5"/>
  <c r="D127" i="5" l="1"/>
  <c r="E127" i="5" s="1"/>
  <c r="G127" i="5" s="1"/>
  <c r="C128" i="5" s="1"/>
  <c r="F128" i="5"/>
  <c r="D128" i="5" l="1"/>
  <c r="F129" i="5"/>
  <c r="E128" i="5"/>
  <c r="G128" i="5" s="1"/>
  <c r="C129" i="5" s="1"/>
  <c r="D129" i="5" l="1"/>
  <c r="F130" i="5"/>
  <c r="E129" i="5"/>
  <c r="G129" i="5" s="1"/>
  <c r="C130" i="5" s="1"/>
  <c r="D130" i="5" l="1"/>
  <c r="E130" i="5" s="1"/>
  <c r="G130" i="5" s="1"/>
  <c r="C131" i="5" s="1"/>
  <c r="F131" i="5"/>
  <c r="D131" i="5" l="1"/>
  <c r="F132" i="5"/>
  <c r="E131" i="5"/>
  <c r="G131" i="5" s="1"/>
  <c r="C132" i="5" s="1"/>
  <c r="D132" i="5" l="1"/>
  <c r="E132" i="5" s="1"/>
  <c r="G132" i="5" s="1"/>
  <c r="C133" i="5" s="1"/>
  <c r="F133" i="5"/>
  <c r="D133" i="5" l="1"/>
  <c r="F134" i="5"/>
  <c r="E133" i="5"/>
  <c r="G133" i="5" s="1"/>
  <c r="C134" i="5" s="1"/>
  <c r="D134" i="5" l="1"/>
  <c r="E134" i="5" s="1"/>
  <c r="G134" i="5" s="1"/>
  <c r="C135" i="5" s="1"/>
  <c r="F135" i="5"/>
  <c r="D135" i="5" l="1"/>
  <c r="E135" i="5" s="1"/>
  <c r="G135" i="5" s="1"/>
  <c r="E21" i="4"/>
  <c r="E33" i="4" s="1"/>
  <c r="E34" i="4" s="1"/>
  <c r="E35" i="4" s="1"/>
  <c r="F17" i="4"/>
  <c r="F21" i="4" s="1"/>
  <c r="F33" i="4" s="1"/>
  <c r="F36" i="4" s="1"/>
  <c r="F34" i="4" l="1"/>
  <c r="F35" i="4" l="1"/>
  <c r="F37" i="4" s="1"/>
  <c r="G35" i="4"/>
  <c r="H35" i="4"/>
</calcChain>
</file>

<file path=xl/sharedStrings.xml><?xml version="1.0" encoding="utf-8"?>
<sst xmlns="http://schemas.openxmlformats.org/spreadsheetml/2006/main" count="159" uniqueCount="78">
  <si>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</si>
  <si>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</si>
  <si>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</si>
  <si>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</si>
  <si>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</si>
  <si>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</si>
  <si>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</si>
  <si>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</si>
  <si>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</si>
  <si>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</si>
  <si>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</si>
  <si>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</si>
  <si>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</si>
  <si>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</si>
  <si>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</si>
  <si>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</si>
  <si>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</si>
  <si>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</si>
  <si>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</si>
  <si>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</si>
  <si>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 xml:space="preserve">Muutmise alus </t>
  </si>
  <si>
    <t xml:space="preserve">Remonttööd </t>
  </si>
  <si>
    <t>Tarbimisteenused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</si>
  <si>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</si>
  <si>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</si>
  <si>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</si>
  <si>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</si>
  <si>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Heakord</t>
  </si>
  <si>
    <t>Tüüptingimuste punktil 3.15.2 põhinev tasaarvestus</t>
  </si>
  <si>
    <t>SMIT</t>
  </si>
  <si>
    <t>PPA</t>
  </si>
  <si>
    <t>Kokku</t>
  </si>
  <si>
    <t>Üüritav pind</t>
  </si>
  <si>
    <t>Maksete algus</t>
  </si>
  <si>
    <t>Maksete arv</t>
  </si>
  <si>
    <t>kuud</t>
  </si>
  <si>
    <t>EUR (km-ta)</t>
  </si>
  <si>
    <t>Üürniku osakaal</t>
  </si>
  <si>
    <t>Kapitali algväärtus</t>
  </si>
  <si>
    <t>Kapitali lõppväärtus</t>
  </si>
  <si>
    <t>Kapitali tulumäär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</si>
  <si>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</si>
  <si>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</si>
  <si>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</si>
  <si>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</si>
  <si>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</si>
  <si>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</si>
  <si>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</si>
  <si>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Tööstuse 52</t>
  </si>
  <si>
    <t>Kinnistu jääkmaksumus 31.09.2017</t>
  </si>
  <si>
    <t>Kapitalikomponent</t>
  </si>
  <si>
    <t>Üüripind (hooned)</t>
  </si>
  <si>
    <t>Politsei- ja Piirivalveamet</t>
  </si>
  <si>
    <t>Tööstuse 52 ja 52a, Tallinn</t>
  </si>
  <si>
    <t>Lisa 3 üürilepingule nr Ü13308/17</t>
  </si>
  <si>
    <t>Märkused</t>
  </si>
  <si>
    <t>Tugiteenused (720, 740)</t>
  </si>
  <si>
    <t>teenuse hinna, tarbimise  muutus</t>
  </si>
  <si>
    <t>Pisiparendus</t>
  </si>
  <si>
    <t>Indekseerimine al 01.01.2019, 31.dets THI muutus, max 3%</t>
  </si>
  <si>
    <t>Kapitalikomponent (Lisa 6.1 alusel)</t>
  </si>
  <si>
    <t>Ei indekseerita</t>
  </si>
  <si>
    <t>Kapitalikomponendi annuiteetmaksegraafik - Tööstuse 52 ja 52a, Tallinn</t>
  </si>
  <si>
    <t>01.01.2020 - 31.12.2020</t>
  </si>
  <si>
    <t>Tasutakse 01.01.2019 - 31.12.2023</t>
  </si>
  <si>
    <t>-</t>
  </si>
  <si>
    <t>2019. aastal 2017. aasta kõrvalteenuste tasaarvestus</t>
  </si>
  <si>
    <t>12 kuud</t>
  </si>
  <si>
    <t>Üür ja kõrvalteenuste tasu 01.01.2019 - 31.12.2020</t>
  </si>
  <si>
    <t>01.09.2019 - 31.12.2019</t>
  </si>
  <si>
    <t>Tasutakse 01.09.2019 - 31.08.2024</t>
  </si>
  <si>
    <t>Kapitali tulumäär 2018 I pa</t>
  </si>
  <si>
    <t>Kapitalikomponendi annuiteetmaksegraafik - (Tööstuse 52 ja 52a)</t>
  </si>
  <si>
    <t>Tasutakse 01.01.2020 - 31.12.2024</t>
  </si>
  <si>
    <t>Alates 01.01.2020 tasumine tegeliku kulu alusel, esitatud kuluprognoos</t>
  </si>
  <si>
    <t>4 kuud</t>
  </si>
  <si>
    <t>01.01.2019 - 31.08.2019</t>
  </si>
  <si>
    <t>8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</si>
</sst>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d&quot;.&quot;mm&quot;.&quot;yyyy"/>
    <numFmt numFmtId="167" formatCode="0.000%"/>
    <numFmt numFmtId="168" formatCode="#,##0.00&quot; &quot;;[Red]&quot;-&quot;#,##0.00&quot; &quot;"/>
  </numFmts>
  <fonts count="23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4"/>
      <color theme="1"/>
      <name val="Times New Roman"/>
      <family val="1"/>
      <charset val="186"/>
    </font>
    <font>
      <b/>
      <sz val="11"/>
      <color rgb="FFFF0000"/>
      <name val="Times New Roman"/>
      <family val="1"/>
    </font>
    <font>
      <sz val="11"/>
      <color theme="0" tint="-0.499984740745262"/>
      <name val="Times New Roman"/>
      <family val="1"/>
    </font>
    <font>
      <b/>
      <sz val="11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9" fontId="5" fillId="0" borderId="0" applyFont="0" applyFill="0" applyBorder="0" applyAlignment="0" applyProtection="0"/>
  </cellStyleXfs>
  <cellXfs count="164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Fill="1"/>
    <xf numFmtId="0" fontId="8" fillId="0" borderId="0" xfId="0" applyFont="1" applyAlignment="1">
      <alignment horizontal="right"/>
    </xf>
    <xf numFmtId="0" fontId="1" fillId="0" borderId="1" xfId="0" applyFont="1" applyFill="1" applyBorder="1"/>
    <xf numFmtId="0" fontId="10" fillId="0" borderId="1" xfId="0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8" fillId="0" borderId="1" xfId="0" applyFont="1" applyBorder="1"/>
    <xf numFmtId="0" fontId="10" fillId="2" borderId="2" xfId="0" applyFont="1" applyFill="1" applyBorder="1"/>
    <xf numFmtId="0" fontId="10" fillId="3" borderId="0" xfId="0" applyFont="1" applyFill="1" applyBorder="1"/>
    <xf numFmtId="0" fontId="10" fillId="0" borderId="0" xfId="0" applyFont="1" applyBorder="1" applyAlignment="1">
      <alignment horizontal="left"/>
    </xf>
    <xf numFmtId="4" fontId="10" fillId="0" borderId="0" xfId="0" applyNumberFormat="1" applyFont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9" fontId="1" fillId="0" borderId="0" xfId="0" applyNumberFormat="1" applyFont="1" applyFill="1" applyBorder="1" applyAlignment="1">
      <alignment horizontal="left"/>
    </xf>
    <xf numFmtId="0" fontId="8" fillId="0" borderId="3" xfId="0" applyFont="1" applyBorder="1"/>
    <xf numFmtId="4" fontId="10" fillId="2" borderId="4" xfId="0" applyNumberFormat="1" applyFont="1" applyFill="1" applyBorder="1" applyAlignment="1">
      <alignment horizontal="right"/>
    </xf>
    <xf numFmtId="0" fontId="8" fillId="0" borderId="5" xfId="0" applyFont="1" applyBorder="1"/>
    <xf numFmtId="0" fontId="8" fillId="0" borderId="6" xfId="0" applyFont="1" applyBorder="1"/>
    <xf numFmtId="0" fontId="10" fillId="2" borderId="7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right"/>
    </xf>
    <xf numFmtId="0" fontId="12" fillId="0" borderId="0" xfId="0" applyFont="1"/>
    <xf numFmtId="4" fontId="10" fillId="3" borderId="4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wrapText="1"/>
    </xf>
    <xf numFmtId="0" fontId="8" fillId="3" borderId="3" xfId="0" applyFont="1" applyFill="1" applyBorder="1"/>
    <xf numFmtId="0" fontId="8" fillId="3" borderId="2" xfId="0" applyFont="1" applyFill="1" applyBorder="1"/>
    <xf numFmtId="0" fontId="8" fillId="0" borderId="8" xfId="0" applyFont="1" applyBorder="1" applyAlignment="1"/>
    <xf numFmtId="0" fontId="8" fillId="0" borderId="1" xfId="0" applyFont="1" applyBorder="1" applyAlignment="1"/>
    <xf numFmtId="0" fontId="8" fillId="0" borderId="3" xfId="0" applyFont="1" applyBorder="1" applyAlignment="1"/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horizontal="left"/>
    </xf>
    <xf numFmtId="0" fontId="10" fillId="2" borderId="8" xfId="0" applyFont="1" applyFill="1" applyBorder="1"/>
    <xf numFmtId="0" fontId="10" fillId="2" borderId="3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left"/>
    </xf>
    <xf numFmtId="0" fontId="10" fillId="4" borderId="2" xfId="0" applyFont="1" applyFill="1" applyBorder="1"/>
    <xf numFmtId="4" fontId="10" fillId="4" borderId="4" xfId="0" applyNumberFormat="1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center" vertical="center" wrapText="1"/>
    </xf>
    <xf numFmtId="0" fontId="7" fillId="3" borderId="0" xfId="1" applyFill="1"/>
    <xf numFmtId="0" fontId="13" fillId="5" borderId="0" xfId="1" applyFont="1" applyFill="1" applyAlignment="1">
      <alignment horizontal="right"/>
    </xf>
    <xf numFmtId="0" fontId="3" fillId="5" borderId="0" xfId="1" applyFont="1" applyFill="1"/>
    <xf numFmtId="0" fontId="3" fillId="5" borderId="0" xfId="1" applyFont="1" applyFill="1" applyAlignment="1">
      <alignment horizontal="right"/>
    </xf>
    <xf numFmtId="0" fontId="14" fillId="5" borderId="0" xfId="1" applyFont="1" applyFill="1"/>
    <xf numFmtId="0" fontId="15" fillId="5" borderId="0" xfId="1" applyFont="1" applyFill="1"/>
    <xf numFmtId="4" fontId="7" fillId="5" borderId="0" xfId="1" applyNumberFormat="1" applyFill="1"/>
    <xf numFmtId="0" fontId="7" fillId="6" borderId="10" xfId="1" applyFill="1" applyBorder="1"/>
    <xf numFmtId="0" fontId="7" fillId="5" borderId="8" xfId="1" applyFill="1" applyBorder="1"/>
    <xf numFmtId="0" fontId="0" fillId="3" borderId="8" xfId="0" applyFill="1" applyBorder="1"/>
    <xf numFmtId="166" fontId="7" fillId="6" borderId="8" xfId="1" applyNumberFormat="1" applyFill="1" applyBorder="1"/>
    <xf numFmtId="0" fontId="7" fillId="6" borderId="11" xfId="1" applyFill="1" applyBorder="1"/>
    <xf numFmtId="0" fontId="7" fillId="6" borderId="9" xfId="1" applyFill="1" applyBorder="1"/>
    <xf numFmtId="0" fontId="7" fillId="5" borderId="0" xfId="1" applyFill="1" applyBorder="1"/>
    <xf numFmtId="0" fontId="0" fillId="3" borderId="0" xfId="0" applyFill="1" applyBorder="1"/>
    <xf numFmtId="0" fontId="7" fillId="6" borderId="0" xfId="1" applyFill="1" applyBorder="1"/>
    <xf numFmtId="0" fontId="7" fillId="6" borderId="12" xfId="1" applyFill="1" applyBorder="1"/>
    <xf numFmtId="3" fontId="7" fillId="6" borderId="0" xfId="1" applyNumberFormat="1" applyFill="1" applyBorder="1"/>
    <xf numFmtId="10" fontId="7" fillId="6" borderId="0" xfId="2" applyNumberFormat="1" applyFont="1" applyFill="1" applyBorder="1"/>
    <xf numFmtId="4" fontId="7" fillId="6" borderId="0" xfId="1" applyNumberFormat="1" applyFill="1" applyBorder="1"/>
    <xf numFmtId="0" fontId="7" fillId="6" borderId="6" xfId="1" applyFill="1" applyBorder="1"/>
    <xf numFmtId="0" fontId="7" fillId="5" borderId="13" xfId="1" applyFill="1" applyBorder="1"/>
    <xf numFmtId="0" fontId="0" fillId="3" borderId="13" xfId="0" applyFill="1" applyBorder="1"/>
    <xf numFmtId="167" fontId="7" fillId="6" borderId="13" xfId="1" applyNumberFormat="1" applyFill="1" applyBorder="1"/>
    <xf numFmtId="0" fontId="7" fillId="6" borderId="7" xfId="1" applyFill="1" applyBorder="1"/>
    <xf numFmtId="0" fontId="16" fillId="3" borderId="0" xfId="1" applyFont="1" applyFill="1"/>
    <xf numFmtId="0" fontId="0" fillId="3" borderId="0" xfId="0" applyFill="1"/>
    <xf numFmtId="167" fontId="7" fillId="6" borderId="0" xfId="1" applyNumberFormat="1" applyFill="1" applyBorder="1"/>
    <xf numFmtId="0" fontId="17" fillId="5" borderId="27" xfId="1" applyFont="1" applyFill="1" applyBorder="1" applyAlignment="1">
      <alignment horizontal="right"/>
    </xf>
    <xf numFmtId="166" fontId="18" fillId="5" borderId="0" xfId="1" applyNumberFormat="1" applyFont="1" applyFill="1"/>
    <xf numFmtId="0" fontId="7" fillId="5" borderId="0" xfId="1" applyFill="1"/>
    <xf numFmtId="168" fontId="7" fillId="5" borderId="0" xfId="1" applyNumberFormat="1" applyFill="1"/>
    <xf numFmtId="3" fontId="11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6" fillId="3" borderId="10" xfId="0" applyFont="1" applyFill="1" applyBorder="1"/>
    <xf numFmtId="0" fontId="0" fillId="3" borderId="8" xfId="0" applyFont="1" applyFill="1" applyBorder="1"/>
    <xf numFmtId="0" fontId="0" fillId="3" borderId="11" xfId="0" applyFont="1" applyFill="1" applyBorder="1"/>
    <xf numFmtId="0" fontId="0" fillId="3" borderId="9" xfId="0" applyFont="1" applyFill="1" applyBorder="1"/>
    <xf numFmtId="0" fontId="0" fillId="3" borderId="0" xfId="0" applyFont="1" applyFill="1" applyBorder="1"/>
    <xf numFmtId="10" fontId="5" fillId="3" borderId="12" xfId="2" applyNumberFormat="1" applyFont="1" applyFill="1" applyBorder="1"/>
    <xf numFmtId="165" fontId="0" fillId="3" borderId="0" xfId="0" applyNumberFormat="1" applyFont="1" applyFill="1" applyBorder="1"/>
    <xf numFmtId="0" fontId="6" fillId="3" borderId="6" xfId="0" applyFont="1" applyFill="1" applyBorder="1"/>
    <xf numFmtId="0" fontId="6" fillId="3" borderId="13" xfId="0" applyFont="1" applyFill="1" applyBorder="1"/>
    <xf numFmtId="0" fontId="0" fillId="3" borderId="7" xfId="0" applyFont="1" applyFill="1" applyBorder="1"/>
    <xf numFmtId="0" fontId="10" fillId="2" borderId="1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" fontId="8" fillId="0" borderId="16" xfId="0" applyNumberFormat="1" applyFont="1" applyBorder="1" applyAlignment="1">
      <alignment wrapText="1"/>
    </xf>
    <xf numFmtId="4" fontId="8" fillId="0" borderId="17" xfId="0" applyNumberFormat="1" applyFont="1" applyFill="1" applyBorder="1" applyAlignment="1">
      <alignment wrapText="1"/>
    </xf>
    <xf numFmtId="4" fontId="8" fillId="3" borderId="16" xfId="0" applyNumberFormat="1" applyFont="1" applyFill="1" applyBorder="1" applyAlignment="1">
      <alignment wrapText="1"/>
    </xf>
    <xf numFmtId="4" fontId="8" fillId="3" borderId="17" xfId="0" applyNumberFormat="1" applyFont="1" applyFill="1" applyBorder="1" applyAlignment="1">
      <alignment wrapText="1"/>
    </xf>
    <xf numFmtId="4" fontId="1" fillId="2" borderId="18" xfId="0" applyNumberFormat="1" applyFont="1" applyFill="1" applyBorder="1" applyAlignment="1">
      <alignment horizontal="right"/>
    </xf>
    <xf numFmtId="4" fontId="10" fillId="2" borderId="19" xfId="0" applyNumberFormat="1" applyFont="1" applyFill="1" applyBorder="1" applyAlignment="1">
      <alignment horizontal="right"/>
    </xf>
    <xf numFmtId="4" fontId="20" fillId="3" borderId="20" xfId="0" applyNumberFormat="1" applyFont="1" applyFill="1" applyBorder="1" applyAlignment="1">
      <alignment horizontal="right"/>
    </xf>
    <xf numFmtId="4" fontId="10" fillId="3" borderId="19" xfId="0" applyNumberFormat="1" applyFont="1" applyFill="1" applyBorder="1" applyAlignment="1">
      <alignment horizontal="right"/>
    </xf>
    <xf numFmtId="4" fontId="10" fillId="2" borderId="16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4" fontId="8" fillId="3" borderId="17" xfId="0" applyNumberFormat="1" applyFont="1" applyFill="1" applyBorder="1" applyAlignment="1">
      <alignment vertical="center" wrapText="1"/>
    </xf>
    <xf numFmtId="4" fontId="8" fillId="3" borderId="16" xfId="0" applyNumberFormat="1" applyFont="1" applyFill="1" applyBorder="1" applyAlignment="1">
      <alignment vertical="center" wrapText="1"/>
    </xf>
    <xf numFmtId="4" fontId="8" fillId="0" borderId="16" xfId="0" applyNumberFormat="1" applyFont="1" applyBorder="1" applyAlignment="1">
      <alignment horizontal="right"/>
    </xf>
    <xf numFmtId="4" fontId="10" fillId="4" borderId="22" xfId="0" applyNumberFormat="1" applyFont="1" applyFill="1" applyBorder="1" applyAlignment="1">
      <alignment horizontal="right"/>
    </xf>
    <xf numFmtId="4" fontId="10" fillId="4" borderId="23" xfId="0" applyNumberFormat="1" applyFont="1" applyFill="1" applyBorder="1" applyAlignment="1">
      <alignment horizontal="right"/>
    </xf>
    <xf numFmtId="4" fontId="10" fillId="0" borderId="20" xfId="0" applyNumberFormat="1" applyFont="1" applyBorder="1" applyAlignment="1">
      <alignment horizontal="right"/>
    </xf>
    <xf numFmtId="4" fontId="10" fillId="0" borderId="24" xfId="0" applyNumberFormat="1" applyFont="1" applyBorder="1" applyAlignment="1">
      <alignment horizontal="right"/>
    </xf>
    <xf numFmtId="4" fontId="10" fillId="0" borderId="24" xfId="0" applyNumberFormat="1" applyFont="1" applyFill="1" applyBorder="1" applyAlignment="1">
      <alignment horizontal="right"/>
    </xf>
    <xf numFmtId="4" fontId="8" fillId="0" borderId="20" xfId="0" applyNumberFormat="1" applyFont="1" applyBorder="1"/>
    <xf numFmtId="4" fontId="10" fillId="0" borderId="20" xfId="0" applyNumberFormat="1" applyFont="1" applyBorder="1"/>
    <xf numFmtId="4" fontId="10" fillId="0" borderId="25" xfId="0" applyNumberFormat="1" applyFont="1" applyBorder="1"/>
    <xf numFmtId="4" fontId="1" fillId="0" borderId="26" xfId="0" applyNumberFormat="1" applyFont="1" applyBorder="1"/>
    <xf numFmtId="0" fontId="8" fillId="0" borderId="1" xfId="0" applyFont="1" applyBorder="1" applyAlignment="1">
      <alignment horizontal="center" vertical="center" wrapText="1"/>
    </xf>
    <xf numFmtId="4" fontId="0" fillId="3" borderId="0" xfId="0" applyNumberFormat="1" applyFill="1"/>
    <xf numFmtId="2" fontId="0" fillId="3" borderId="0" xfId="0" applyNumberFormat="1" applyFill="1"/>
    <xf numFmtId="168" fontId="0" fillId="3" borderId="0" xfId="0" applyNumberFormat="1" applyFill="1"/>
    <xf numFmtId="0" fontId="6" fillId="3" borderId="0" xfId="0" applyFont="1" applyFill="1" applyBorder="1" applyProtection="1">
      <protection hidden="1"/>
    </xf>
    <xf numFmtId="164" fontId="0" fillId="3" borderId="0" xfId="0" applyNumberFormat="1" applyFill="1" applyBorder="1" applyProtection="1">
      <protection hidden="1"/>
    </xf>
    <xf numFmtId="164" fontId="6" fillId="3" borderId="0" xfId="0" applyNumberFormat="1" applyFont="1" applyFill="1" applyBorder="1" applyProtection="1">
      <protection hidden="1"/>
    </xf>
    <xf numFmtId="166" fontId="0" fillId="3" borderId="0" xfId="0" applyNumberFormat="1" applyFill="1" applyBorder="1"/>
    <xf numFmtId="0" fontId="8" fillId="0" borderId="28" xfId="0" applyFont="1" applyBorder="1" applyAlignment="1">
      <alignment vertical="center"/>
    </xf>
    <xf numFmtId="4" fontId="8" fillId="3" borderId="17" xfId="0" applyNumberFormat="1" applyFont="1" applyFill="1" applyBorder="1" applyAlignment="1">
      <alignment horizontal="right" wrapText="1"/>
    </xf>
    <xf numFmtId="0" fontId="8" fillId="0" borderId="28" xfId="0" applyFont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wrapText="1"/>
    </xf>
    <xf numFmtId="4" fontId="7" fillId="0" borderId="0" xfId="1" applyNumberFormat="1" applyFill="1" applyBorder="1"/>
    <xf numFmtId="0" fontId="8" fillId="0" borderId="22" xfId="0" applyFont="1" applyBorder="1"/>
    <xf numFmtId="0" fontId="6" fillId="3" borderId="0" xfId="0" applyFont="1" applyFill="1" applyProtection="1">
      <protection hidden="1"/>
    </xf>
    <xf numFmtId="164" fontId="0" fillId="3" borderId="0" xfId="0" applyNumberFormat="1" applyFill="1" applyProtection="1">
      <protection hidden="1"/>
    </xf>
    <xf numFmtId="164" fontId="6" fillId="3" borderId="0" xfId="0" applyNumberFormat="1" applyFont="1" applyFill="1" applyProtection="1">
      <protection hidden="1"/>
    </xf>
    <xf numFmtId="166" fontId="0" fillId="3" borderId="0" xfId="0" applyNumberFormat="1" applyFill="1"/>
    <xf numFmtId="4" fontId="7" fillId="6" borderId="0" xfId="1" applyNumberFormat="1" applyFill="1"/>
    <xf numFmtId="0" fontId="7" fillId="6" borderId="0" xfId="1" applyFill="1"/>
    <xf numFmtId="167" fontId="7" fillId="6" borderId="0" xfId="1" applyNumberFormat="1" applyFill="1"/>
    <xf numFmtId="4" fontId="7" fillId="0" borderId="0" xfId="1" applyNumberFormat="1" applyFill="1"/>
    <xf numFmtId="4" fontId="8" fillId="0" borderId="16" xfId="0" applyNumberFormat="1" applyFont="1" applyBorder="1" applyAlignment="1">
      <alignment horizontal="right" wrapText="1"/>
    </xf>
    <xf numFmtId="4" fontId="8" fillId="0" borderId="17" xfId="0" applyNumberFormat="1" applyFont="1" applyFill="1" applyBorder="1" applyAlignment="1">
      <alignment horizontal="right" wrapText="1"/>
    </xf>
    <xf numFmtId="4" fontId="21" fillId="0" borderId="16" xfId="0" applyNumberFormat="1" applyFont="1" applyBorder="1" applyAlignment="1">
      <alignment wrapText="1"/>
    </xf>
    <xf numFmtId="4" fontId="21" fillId="3" borderId="17" xfId="0" applyNumberFormat="1" applyFont="1" applyFill="1" applyBorder="1" applyAlignment="1">
      <alignment vertical="center" wrapText="1"/>
    </xf>
    <xf numFmtId="4" fontId="21" fillId="3" borderId="16" xfId="0" applyNumberFormat="1" applyFont="1" applyFill="1" applyBorder="1" applyAlignment="1">
      <alignment vertical="center" wrapText="1"/>
    </xf>
    <xf numFmtId="0" fontId="7" fillId="3" borderId="0" xfId="1" applyFill="1" applyBorder="1"/>
    <xf numFmtId="0" fontId="19" fillId="0" borderId="0" xfId="0" applyFont="1" applyAlignment="1">
      <alignment horizontal="center" wrapText="1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8" fillId="0" borderId="1" xfId="0" applyFont="1" applyBorder="1" applyAlignment="1"/>
    <xf numFmtId="0" fontId="8" fillId="0" borderId="3" xfId="0" applyFont="1" applyBorder="1" applyAlignment="1"/>
    <xf numFmtId="0" fontId="8" fillId="0" borderId="2" xfId="0" applyFont="1" applyBorder="1" applyAlignment="1"/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22" fillId="0" borderId="30" xfId="0" applyFont="1" applyBorder="1" applyAlignment="1">
      <alignment horizontal="center"/>
    </xf>
    <xf numFmtId="0" fontId="22" fillId="0" borderId="31" xfId="0" applyFont="1" applyBorder="1" applyAlignment="1">
      <alignment horizontal="center"/>
    </xf>
    <xf numFmtId="0" fontId="22" fillId="0" borderId="32" xfId="0" applyFont="1" applyBorder="1" applyAlignment="1">
      <alignment horizontal="center"/>
    </xf>
  </cellXfs>
  <cellStyles count="3">
    <cellStyle name="Normaallaad 4" xfId="1" xr:uid="{00000000-0005-0000-0000-000001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topLeftCell="A7" zoomScale="110" zoomScaleNormal="110" workbookViewId="0">
      <selection activeCell="H36" sqref="H36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0.85546875" style="1" customWidth="1"/>
    <col min="5" max="9" width="14.5703125" style="1" customWidth="1"/>
    <col min="10" max="10" width="14.85546875" style="1" customWidth="1"/>
    <col min="11" max="11" width="27.140625" style="1" customWidth="1"/>
    <col min="12" max="12" width="30.28515625" style="1" customWidth="1"/>
    <col min="13" max="16384" width="9.140625" style="1"/>
  </cols>
  <sheetData>
    <row r="1" spans="1:12" x14ac:dyDescent="0.25">
      <c r="L1" s="23" t="s">
        <v>54</v>
      </c>
    </row>
    <row r="2" spans="1:12" x14ac:dyDescent="0.25">
      <c r="H2" s="23"/>
      <c r="I2" s="23"/>
      <c r="J2" s="23"/>
    </row>
    <row r="3" spans="1:12" ht="18.75" customHeight="1" x14ac:dyDescent="0.3">
      <c r="A3" s="141" t="s">
        <v>68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16.5" customHeight="1" x14ac:dyDescent="0.25">
      <c r="F4" s="3"/>
      <c r="G4" s="3"/>
    </row>
    <row r="5" spans="1:12" x14ac:dyDescent="0.25">
      <c r="C5" s="4" t="s">
        <v>10</v>
      </c>
      <c r="D5" s="8" t="s">
        <v>52</v>
      </c>
      <c r="F5" s="3"/>
      <c r="G5" s="3"/>
    </row>
    <row r="6" spans="1:12" x14ac:dyDescent="0.25">
      <c r="C6" s="4" t="s">
        <v>11</v>
      </c>
      <c r="D6" s="5" t="s">
        <v>53</v>
      </c>
      <c r="F6" s="3"/>
      <c r="G6" s="3"/>
    </row>
    <row r="7" spans="1:12" x14ac:dyDescent="0.25">
      <c r="F7" s="3"/>
      <c r="G7" s="3"/>
    </row>
    <row r="8" spans="1:12" ht="14.25" customHeight="1" x14ac:dyDescent="0.25">
      <c r="D8" s="6" t="s">
        <v>51</v>
      </c>
      <c r="E8" s="7">
        <v>4702.3999999999996</v>
      </c>
      <c r="F8" s="8" t="s">
        <v>25</v>
      </c>
      <c r="G8" s="9"/>
    </row>
    <row r="9" spans="1:12" ht="14.25" customHeight="1" x14ac:dyDescent="0.25">
      <c r="D9" s="6" t="s">
        <v>14</v>
      </c>
      <c r="E9" s="7">
        <f>4532+2995</f>
        <v>7527</v>
      </c>
      <c r="F9" s="8" t="s">
        <v>25</v>
      </c>
      <c r="G9" s="9"/>
    </row>
    <row r="10" spans="1:12" ht="14.25" customHeight="1" thickBot="1" x14ac:dyDescent="0.3">
      <c r="D10" s="34"/>
      <c r="E10" s="35"/>
      <c r="F10" s="9"/>
      <c r="G10" s="9"/>
    </row>
    <row r="11" spans="1:12" ht="15.75" thickBot="1" x14ac:dyDescent="0.3">
      <c r="D11" s="10"/>
      <c r="E11" s="161" t="s">
        <v>76</v>
      </c>
      <c r="F11" s="162"/>
      <c r="G11" s="161" t="s">
        <v>69</v>
      </c>
      <c r="H11" s="162"/>
      <c r="I11" s="161" t="s">
        <v>63</v>
      </c>
      <c r="J11" s="163"/>
      <c r="K11" s="126"/>
    </row>
    <row r="12" spans="1:12" ht="17.25" x14ac:dyDescent="0.25">
      <c r="B12" s="36" t="s">
        <v>17</v>
      </c>
      <c r="C12" s="37"/>
      <c r="D12" s="37"/>
      <c r="E12" s="89" t="s">
        <v>26</v>
      </c>
      <c r="F12" s="90" t="s">
        <v>8</v>
      </c>
      <c r="G12" s="89" t="s">
        <v>26</v>
      </c>
      <c r="H12" s="90" t="s">
        <v>8</v>
      </c>
      <c r="I12" s="89" t="s">
        <v>26</v>
      </c>
      <c r="J12" s="90" t="s">
        <v>8</v>
      </c>
      <c r="K12" s="124" t="s">
        <v>20</v>
      </c>
      <c r="L12" s="88" t="s">
        <v>55</v>
      </c>
    </row>
    <row r="13" spans="1:12" ht="15" customHeight="1" x14ac:dyDescent="0.25">
      <c r="B13" s="33"/>
      <c r="C13" s="27" t="s">
        <v>50</v>
      </c>
      <c r="D13" s="28"/>
      <c r="E13" s="91">
        <f>F13/$E$8</f>
        <v>2.2520053589656346</v>
      </c>
      <c r="F13" s="92">
        <f>'Graafik (bilansiline)'!F16</f>
        <v>10589.83</v>
      </c>
      <c r="G13" s="91">
        <f>H13/$E$8</f>
        <v>2.2520053589656346</v>
      </c>
      <c r="H13" s="92">
        <f>'Graafik (bilansiline)'!F16</f>
        <v>10589.83</v>
      </c>
      <c r="I13" s="91">
        <f>J13/$E$8</f>
        <v>2.2520053589656346</v>
      </c>
      <c r="J13" s="92">
        <f>'Graafik (bilansiline)'!F16</f>
        <v>10589.83</v>
      </c>
      <c r="K13" s="152" t="s">
        <v>61</v>
      </c>
      <c r="L13" s="121"/>
    </row>
    <row r="14" spans="1:12" ht="14.25" customHeight="1" x14ac:dyDescent="0.25">
      <c r="B14" s="33"/>
      <c r="C14" s="27" t="s">
        <v>60</v>
      </c>
      <c r="D14" s="28"/>
      <c r="E14" s="91">
        <f>F14/$E$8</f>
        <v>3.3096078598162645E-2</v>
      </c>
      <c r="F14" s="92">
        <f>'Graafik (Lisa 6.1 al 01.01.19)'!F16</f>
        <v>155.631</v>
      </c>
      <c r="G14" s="91">
        <f>H14/$E$8</f>
        <v>3.3096078598162645E-2</v>
      </c>
      <c r="H14" s="92">
        <f>'Graafik (Lisa 6.1 al 01.01.19)'!F16</f>
        <v>155.631</v>
      </c>
      <c r="I14" s="91">
        <f>J14/$E$8</f>
        <v>3.3096078598162645E-2</v>
      </c>
      <c r="J14" s="92">
        <f>'Graafik (Lisa 6.1 al 01.01.19)'!F16</f>
        <v>155.631</v>
      </c>
      <c r="K14" s="153"/>
      <c r="L14" s="113" t="s">
        <v>64</v>
      </c>
    </row>
    <row r="15" spans="1:12" ht="14.25" customHeight="1" x14ac:dyDescent="0.25">
      <c r="B15" s="33"/>
      <c r="C15" s="27" t="s">
        <v>60</v>
      </c>
      <c r="D15" s="28"/>
      <c r="E15" s="135" t="s">
        <v>65</v>
      </c>
      <c r="F15" s="136" t="s">
        <v>65</v>
      </c>
      <c r="G15" s="91">
        <f>H15/$E$8</f>
        <v>0.74099374787342642</v>
      </c>
      <c r="H15" s="92">
        <f>'Graafik (Lisa 6.1 al 01.09.19)'!F16</f>
        <v>3484.4490000000001</v>
      </c>
      <c r="I15" s="91">
        <f>J15/$E$8</f>
        <v>0.74099374787342642</v>
      </c>
      <c r="J15" s="92">
        <f>'Graafik (Lisa 6.1 al 01.09.19)'!F16</f>
        <v>3484.4490000000001</v>
      </c>
      <c r="K15" s="153"/>
      <c r="L15" s="123" t="s">
        <v>70</v>
      </c>
    </row>
    <row r="16" spans="1:12" ht="14.25" customHeight="1" x14ac:dyDescent="0.25">
      <c r="B16" s="33"/>
      <c r="C16" s="27" t="s">
        <v>60</v>
      </c>
      <c r="D16" s="28"/>
      <c r="E16" s="135" t="s">
        <v>65</v>
      </c>
      <c r="F16" s="136" t="s">
        <v>65</v>
      </c>
      <c r="G16" s="135" t="s">
        <v>65</v>
      </c>
      <c r="H16" s="136" t="s">
        <v>65</v>
      </c>
      <c r="I16" s="91">
        <f>J16/E8</f>
        <v>0.15818475671997279</v>
      </c>
      <c r="J16" s="92">
        <f>'Graafik (Lisa 6.1 al 01.01.20)'!F16</f>
        <v>743.84799999999996</v>
      </c>
      <c r="K16" s="153"/>
      <c r="L16" s="123" t="s">
        <v>73</v>
      </c>
    </row>
    <row r="17" spans="2:12" ht="15" customHeight="1" x14ac:dyDescent="0.25">
      <c r="B17" s="32">
        <v>400</v>
      </c>
      <c r="C17" s="146" t="s">
        <v>21</v>
      </c>
      <c r="D17" s="147"/>
      <c r="E17" s="93">
        <v>1.7</v>
      </c>
      <c r="F17" s="94">
        <f>E17*E8</f>
        <v>7994.079999999999</v>
      </c>
      <c r="G17" s="93">
        <v>1.7</v>
      </c>
      <c r="H17" s="94">
        <f>G17*E8</f>
        <v>7994.079999999999</v>
      </c>
      <c r="I17" s="93">
        <f>J17/E8</f>
        <v>1.7000000000000002</v>
      </c>
      <c r="J17" s="94">
        <v>7994.08</v>
      </c>
      <c r="K17" s="154"/>
      <c r="L17" s="142"/>
    </row>
    <row r="18" spans="2:12" ht="15" customHeight="1" x14ac:dyDescent="0.25">
      <c r="B18" s="32">
        <v>100</v>
      </c>
      <c r="C18" s="20" t="s">
        <v>13</v>
      </c>
      <c r="D18" s="21"/>
      <c r="E18" s="91">
        <f>F18/E8</f>
        <v>0.26780001701258932</v>
      </c>
      <c r="F18" s="92">
        <v>1259.3027999999999</v>
      </c>
      <c r="G18" s="91">
        <f>H18/E8</f>
        <v>0.26780001701258932</v>
      </c>
      <c r="H18" s="92">
        <v>1259.3027999999999</v>
      </c>
      <c r="I18" s="91">
        <f>J18/E8</f>
        <v>0.27583402092548487</v>
      </c>
      <c r="J18" s="92">
        <v>1297.0818999999999</v>
      </c>
      <c r="K18" s="149" t="s">
        <v>59</v>
      </c>
      <c r="L18" s="143"/>
    </row>
    <row r="19" spans="2:12" ht="15" customHeight="1" x14ac:dyDescent="0.25">
      <c r="B19" s="32">
        <v>200</v>
      </c>
      <c r="C19" s="11" t="s">
        <v>0</v>
      </c>
      <c r="D19" s="18"/>
      <c r="E19" s="91">
        <f>F19/$E$8</f>
        <v>0.90088967335828518</v>
      </c>
      <c r="F19" s="92">
        <v>4236.3436000000002</v>
      </c>
      <c r="G19" s="91">
        <f>H19/$E$8</f>
        <v>0.90088967335828518</v>
      </c>
      <c r="H19" s="92">
        <v>4236.3436000000002</v>
      </c>
      <c r="I19" s="91">
        <f>J19/$E$8</f>
        <v>0.92791636185777482</v>
      </c>
      <c r="J19" s="92">
        <v>4363.4339</v>
      </c>
      <c r="K19" s="150"/>
      <c r="L19" s="143"/>
    </row>
    <row r="20" spans="2:12" ht="15" customHeight="1" x14ac:dyDescent="0.25">
      <c r="B20" s="32">
        <v>500</v>
      </c>
      <c r="C20" s="30" t="s">
        <v>1</v>
      </c>
      <c r="D20" s="31"/>
      <c r="E20" s="91">
        <f>F20/$E$8</f>
        <v>6.9331596631507328E-2</v>
      </c>
      <c r="F20" s="92">
        <v>326.0249</v>
      </c>
      <c r="G20" s="91">
        <f>H20/$E$8</f>
        <v>6.9331596631507328E-2</v>
      </c>
      <c r="H20" s="92">
        <v>326.0249</v>
      </c>
      <c r="I20" s="91">
        <f>J20/$E$8</f>
        <v>7.141153453555632E-2</v>
      </c>
      <c r="J20" s="92">
        <v>335.80560000000003</v>
      </c>
      <c r="K20" s="151"/>
      <c r="L20" s="144"/>
    </row>
    <row r="21" spans="2:12" x14ac:dyDescent="0.25">
      <c r="B21" s="38"/>
      <c r="C21" s="12" t="s">
        <v>12</v>
      </c>
      <c r="D21" s="12"/>
      <c r="E21" s="95">
        <f t="shared" ref="E21:J21" si="0">SUM(E13:E20)</f>
        <v>5.2231227245661778</v>
      </c>
      <c r="F21" s="96">
        <f t="shared" si="0"/>
        <v>24561.212299999999</v>
      </c>
      <c r="G21" s="95">
        <f t="shared" si="0"/>
        <v>5.9641164724396045</v>
      </c>
      <c r="H21" s="96">
        <f t="shared" si="0"/>
        <v>28045.6613</v>
      </c>
      <c r="I21" s="95">
        <f t="shared" si="0"/>
        <v>6.1594418594760123</v>
      </c>
      <c r="J21" s="96">
        <f t="shared" si="0"/>
        <v>28964.1594</v>
      </c>
      <c r="K21" s="19"/>
      <c r="L21" s="19"/>
    </row>
    <row r="22" spans="2:12" x14ac:dyDescent="0.25">
      <c r="B22" s="39"/>
      <c r="C22" s="13"/>
      <c r="D22" s="13"/>
      <c r="E22" s="97"/>
      <c r="F22" s="98"/>
      <c r="G22" s="97"/>
      <c r="H22" s="98"/>
      <c r="I22" s="97"/>
      <c r="J22" s="98"/>
      <c r="K22" s="25"/>
      <c r="L22" s="25"/>
    </row>
    <row r="23" spans="2:12" ht="17.25" x14ac:dyDescent="0.25">
      <c r="B23" s="36" t="s">
        <v>18</v>
      </c>
      <c r="C23" s="12"/>
      <c r="D23" s="12"/>
      <c r="E23" s="99" t="s">
        <v>26</v>
      </c>
      <c r="F23" s="100" t="s">
        <v>8</v>
      </c>
      <c r="G23" s="99" t="s">
        <v>26</v>
      </c>
      <c r="H23" s="100" t="s">
        <v>8</v>
      </c>
      <c r="I23" s="99" t="s">
        <v>26</v>
      </c>
      <c r="J23" s="100" t="s">
        <v>8</v>
      </c>
      <c r="K23" s="22" t="s">
        <v>20</v>
      </c>
      <c r="L23" s="22" t="s">
        <v>55</v>
      </c>
    </row>
    <row r="24" spans="2:12" ht="15.75" customHeight="1" x14ac:dyDescent="0.25">
      <c r="B24" s="32">
        <v>300</v>
      </c>
      <c r="C24" s="147" t="s">
        <v>27</v>
      </c>
      <c r="D24" s="148"/>
      <c r="E24" s="91">
        <f>F24/$E$8</f>
        <v>0.92380114409663172</v>
      </c>
      <c r="F24" s="101">
        <v>4344.0825000000004</v>
      </c>
      <c r="G24" s="91">
        <f>H24/$E$8</f>
        <v>0.92380114409663172</v>
      </c>
      <c r="H24" s="101">
        <v>4344.0825000000004</v>
      </c>
      <c r="I24" s="137">
        <f>J24/$E$8</f>
        <v>0.90491663831235114</v>
      </c>
      <c r="J24" s="138">
        <v>4255.28</v>
      </c>
      <c r="K24" s="155" t="s">
        <v>57</v>
      </c>
      <c r="L24" s="158" t="s">
        <v>74</v>
      </c>
    </row>
    <row r="25" spans="2:12" ht="15" customHeight="1" x14ac:dyDescent="0.25">
      <c r="B25" s="32">
        <v>600</v>
      </c>
      <c r="C25" s="11" t="s">
        <v>22</v>
      </c>
      <c r="D25" s="18"/>
      <c r="E25" s="102"/>
      <c r="F25" s="101"/>
      <c r="G25" s="102"/>
      <c r="H25" s="101"/>
      <c r="I25" s="139"/>
      <c r="J25" s="138"/>
      <c r="K25" s="156"/>
      <c r="L25" s="159"/>
    </row>
    <row r="26" spans="2:12" ht="15" customHeight="1" x14ac:dyDescent="0.25">
      <c r="B26" s="32"/>
      <c r="C26" s="11">
        <v>610</v>
      </c>
      <c r="D26" s="18" t="s">
        <v>2</v>
      </c>
      <c r="E26" s="91">
        <f>F26/$E$8</f>
        <v>0.62704752892140181</v>
      </c>
      <c r="F26" s="101">
        <v>2948.6282999999999</v>
      </c>
      <c r="G26" s="91">
        <f>H26/$E$8</f>
        <v>0.62704752892140181</v>
      </c>
      <c r="H26" s="101">
        <v>2948.6282999999999</v>
      </c>
      <c r="I26" s="137">
        <f>J26/$E$8</f>
        <v>0.64142971674038796</v>
      </c>
      <c r="J26" s="138">
        <v>3016.2591000000002</v>
      </c>
      <c r="K26" s="156"/>
      <c r="L26" s="159"/>
    </row>
    <row r="27" spans="2:12" x14ac:dyDescent="0.25">
      <c r="B27" s="32"/>
      <c r="C27" s="11">
        <v>620</v>
      </c>
      <c r="D27" s="18" t="s">
        <v>3</v>
      </c>
      <c r="E27" s="91">
        <f>F27/$E$8</f>
        <v>0.42183166042871728</v>
      </c>
      <c r="F27" s="101">
        <v>1983.6212</v>
      </c>
      <c r="G27" s="91">
        <f>H27/$E$8</f>
        <v>0.42183166042871728</v>
      </c>
      <c r="H27" s="101">
        <v>1983.6212</v>
      </c>
      <c r="I27" s="137">
        <f>J27/$E$8</f>
        <v>0.49066610666893506</v>
      </c>
      <c r="J27" s="138">
        <v>2307.3083000000001</v>
      </c>
      <c r="K27" s="156"/>
      <c r="L27" s="159"/>
    </row>
    <row r="28" spans="2:12" x14ac:dyDescent="0.25">
      <c r="B28" s="32"/>
      <c r="C28" s="11">
        <v>630</v>
      </c>
      <c r="D28" s="18" t="s">
        <v>4</v>
      </c>
      <c r="E28" s="91">
        <f>F28/$E$8</f>
        <v>0.12464014120449134</v>
      </c>
      <c r="F28" s="101">
        <v>586.1078</v>
      </c>
      <c r="G28" s="91">
        <f>H28/$E$8</f>
        <v>0.12464014120449134</v>
      </c>
      <c r="H28" s="101">
        <v>586.1078</v>
      </c>
      <c r="I28" s="137">
        <f>J28/$E$8</f>
        <v>0.14324191902007485</v>
      </c>
      <c r="J28" s="138">
        <v>673.58079999999995</v>
      </c>
      <c r="K28" s="156"/>
      <c r="L28" s="159"/>
    </row>
    <row r="29" spans="2:12" ht="15.75" customHeight="1" x14ac:dyDescent="0.25">
      <c r="B29" s="32">
        <v>700</v>
      </c>
      <c r="C29" s="147" t="s">
        <v>56</v>
      </c>
      <c r="D29" s="148"/>
      <c r="E29" s="91">
        <v>0</v>
      </c>
      <c r="F29" s="101">
        <v>0</v>
      </c>
      <c r="G29" s="91">
        <v>0</v>
      </c>
      <c r="H29" s="101">
        <v>0</v>
      </c>
      <c r="I29" s="137">
        <v>0</v>
      </c>
      <c r="J29" s="138">
        <v>0</v>
      </c>
      <c r="K29" s="157"/>
      <c r="L29" s="160"/>
    </row>
    <row r="30" spans="2:12" ht="26.25" customHeight="1" x14ac:dyDescent="0.25">
      <c r="B30" s="32"/>
      <c r="C30" s="29" t="s">
        <v>28</v>
      </c>
      <c r="D30" s="29"/>
      <c r="E30" s="103">
        <f>F30/E8</f>
        <v>2.0444879210615857E-2</v>
      </c>
      <c r="F30" s="122">
        <v>96.14</v>
      </c>
      <c r="G30" s="103">
        <f>H30/E8</f>
        <v>2.0444879210615857E-2</v>
      </c>
      <c r="H30" s="122">
        <v>96.14</v>
      </c>
      <c r="I30" s="103" t="s">
        <v>65</v>
      </c>
      <c r="J30" s="122" t="s">
        <v>65</v>
      </c>
      <c r="K30" s="43"/>
      <c r="L30" s="43" t="s">
        <v>66</v>
      </c>
    </row>
    <row r="31" spans="2:12" ht="15" customHeight="1" x14ac:dyDescent="0.25">
      <c r="B31" s="40"/>
      <c r="C31" s="41" t="s">
        <v>15</v>
      </c>
      <c r="D31" s="41"/>
      <c r="E31" s="104">
        <f t="shared" ref="E31:J31" si="1">SUM(E24:E30)</f>
        <v>2.1177653538618579</v>
      </c>
      <c r="F31" s="105">
        <f t="shared" si="1"/>
        <v>9958.5797999999995</v>
      </c>
      <c r="G31" s="104">
        <f t="shared" si="1"/>
        <v>2.1177653538618579</v>
      </c>
      <c r="H31" s="105">
        <f t="shared" si="1"/>
        <v>9958.5797999999995</v>
      </c>
      <c r="I31" s="104">
        <f t="shared" si="1"/>
        <v>2.1802543807417489</v>
      </c>
      <c r="J31" s="105">
        <f t="shared" si="1"/>
        <v>10252.4282</v>
      </c>
      <c r="K31" s="42"/>
      <c r="L31" s="42"/>
    </row>
    <row r="32" spans="2:12" ht="17.25" customHeight="1" x14ac:dyDescent="0.25">
      <c r="B32" s="14"/>
      <c r="C32" s="9"/>
      <c r="D32" s="9"/>
      <c r="E32" s="106"/>
      <c r="F32" s="107"/>
      <c r="G32" s="106"/>
      <c r="H32" s="107"/>
      <c r="I32" s="106"/>
      <c r="J32" s="107"/>
      <c r="K32" s="15"/>
    </row>
    <row r="33" spans="2:11" ht="15" customHeight="1" x14ac:dyDescent="0.25">
      <c r="B33" s="145" t="s">
        <v>19</v>
      </c>
      <c r="C33" s="145"/>
      <c r="D33" s="145"/>
      <c r="E33" s="106">
        <f>E31+E21</f>
        <v>7.3408880784280353</v>
      </c>
      <c r="F33" s="108">
        <f>ROUND(F31+F21,2)</f>
        <v>34519.79</v>
      </c>
      <c r="G33" s="106">
        <f>G31+G21</f>
        <v>8.081881826301462</v>
      </c>
      <c r="H33" s="108">
        <f>ROUND(H31+H21,2)</f>
        <v>38004.239999999998</v>
      </c>
      <c r="I33" s="106">
        <f>I31+I21</f>
        <v>8.3396962402177621</v>
      </c>
      <c r="J33" s="108">
        <f>ROUND(J31+J21,2)</f>
        <v>39216.589999999997</v>
      </c>
      <c r="K33" s="16"/>
    </row>
    <row r="34" spans="2:11" x14ac:dyDescent="0.25">
      <c r="B34" s="14" t="s">
        <v>9</v>
      </c>
      <c r="C34" s="26"/>
      <c r="D34" s="17">
        <v>0.2</v>
      </c>
      <c r="E34" s="109">
        <f>E33*D34</f>
        <v>1.4681776156856072</v>
      </c>
      <c r="F34" s="107">
        <f>ROUND(F33*D34,2)</f>
        <v>6903.96</v>
      </c>
      <c r="G34" s="109">
        <f>G33*D34</f>
        <v>1.6163763652602925</v>
      </c>
      <c r="H34" s="107">
        <f>ROUND(H33*D34,2)</f>
        <v>7600.85</v>
      </c>
      <c r="I34" s="109">
        <f>I33*D34</f>
        <v>1.6679392480435524</v>
      </c>
      <c r="J34" s="107">
        <f>ROUND(J33*D34,2)</f>
        <v>7843.32</v>
      </c>
    </row>
    <row r="35" spans="2:11" x14ac:dyDescent="0.25">
      <c r="B35" s="9" t="s">
        <v>16</v>
      </c>
      <c r="C35" s="9"/>
      <c r="D35" s="9"/>
      <c r="E35" s="110">
        <f t="shared" ref="E35:J35" si="2">E34+E33</f>
        <v>8.8090656941136416</v>
      </c>
      <c r="F35" s="107">
        <f t="shared" si="2"/>
        <v>41423.75</v>
      </c>
      <c r="G35" s="110">
        <f t="shared" si="2"/>
        <v>9.6982581915617541</v>
      </c>
      <c r="H35" s="107">
        <f t="shared" si="2"/>
        <v>45605.09</v>
      </c>
      <c r="I35" s="110">
        <f t="shared" si="2"/>
        <v>10.007635488261315</v>
      </c>
      <c r="J35" s="107">
        <f t="shared" si="2"/>
        <v>47059.909999999996</v>
      </c>
      <c r="K35" s="15"/>
    </row>
    <row r="36" spans="2:11" x14ac:dyDescent="0.25">
      <c r="B36" s="9" t="s">
        <v>23</v>
      </c>
      <c r="C36" s="9"/>
      <c r="D36" s="9"/>
      <c r="E36" s="110" t="s">
        <v>77</v>
      </c>
      <c r="F36" s="107">
        <f>F33*8</f>
        <v>276158.32</v>
      </c>
      <c r="G36" s="110" t="s">
        <v>75</v>
      </c>
      <c r="H36" s="107">
        <f>H33*4</f>
        <v>152016.95999999999</v>
      </c>
      <c r="I36" s="110" t="s">
        <v>67</v>
      </c>
      <c r="J36" s="107">
        <f>J33*12</f>
        <v>470599.07999999996</v>
      </c>
      <c r="K36" s="76"/>
    </row>
    <row r="37" spans="2:11" ht="15.75" thickBot="1" x14ac:dyDescent="0.3">
      <c r="B37" s="9" t="s">
        <v>24</v>
      </c>
      <c r="C37" s="9"/>
      <c r="D37" s="9"/>
      <c r="E37" s="111" t="s">
        <v>77</v>
      </c>
      <c r="F37" s="112">
        <f>F35*8</f>
        <v>331390</v>
      </c>
      <c r="G37" s="111" t="s">
        <v>75</v>
      </c>
      <c r="H37" s="112">
        <f>H35*4</f>
        <v>182420.36</v>
      </c>
      <c r="I37" s="111" t="s">
        <v>67</v>
      </c>
      <c r="J37" s="112">
        <f>J35*12</f>
        <v>564718.91999999993</v>
      </c>
      <c r="K37" s="77"/>
    </row>
    <row r="38" spans="2:11" ht="15.75" x14ac:dyDescent="0.25">
      <c r="B38" s="2"/>
      <c r="C38" s="2"/>
      <c r="D38" s="2"/>
      <c r="E38" s="2"/>
      <c r="F38" s="2"/>
      <c r="G38" s="2"/>
    </row>
    <row r="39" spans="2:11" ht="15.75" x14ac:dyDescent="0.25">
      <c r="B39" s="2"/>
      <c r="C39" s="2"/>
      <c r="D39" s="2"/>
      <c r="E39" s="2"/>
      <c r="F39" s="2"/>
      <c r="G39" s="2"/>
    </row>
    <row r="40" spans="2:11" x14ac:dyDescent="0.25">
      <c r="B40" s="10" t="s">
        <v>5</v>
      </c>
      <c r="C40" s="10"/>
      <c r="D40" s="10"/>
      <c r="E40" s="10" t="s">
        <v>7</v>
      </c>
    </row>
    <row r="42" spans="2:11" x14ac:dyDescent="0.25">
      <c r="B42" s="24" t="s">
        <v>6</v>
      </c>
      <c r="C42" s="24"/>
      <c r="D42" s="24"/>
      <c r="E42" s="24" t="s">
        <v>6</v>
      </c>
      <c r="F42" s="24"/>
      <c r="G42" s="24"/>
    </row>
    <row r="43" spans="2:11" ht="15.75" x14ac:dyDescent="0.25">
      <c r="B43" s="2"/>
      <c r="C43" s="2"/>
      <c r="D43" s="2"/>
      <c r="E43" s="2"/>
      <c r="F43" s="2"/>
      <c r="G43" s="2"/>
    </row>
  </sheetData>
  <mergeCells count="13">
    <mergeCell ref="A3:L3"/>
    <mergeCell ref="E11:F11"/>
    <mergeCell ref="G11:H11"/>
    <mergeCell ref="L17:L20"/>
    <mergeCell ref="B33:D33"/>
    <mergeCell ref="C17:D17"/>
    <mergeCell ref="C24:D24"/>
    <mergeCell ref="C29:D29"/>
    <mergeCell ref="K18:K20"/>
    <mergeCell ref="K13:K17"/>
    <mergeCell ref="K24:K29"/>
    <mergeCell ref="L24:L29"/>
    <mergeCell ref="I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5"/>
  <sheetViews>
    <sheetView workbookViewId="0">
      <selection activeCell="M27" sqref="M27"/>
    </sheetView>
  </sheetViews>
  <sheetFormatPr defaultRowHeight="15" x14ac:dyDescent="0.25"/>
  <cols>
    <col min="1" max="1" width="9.140625" style="70" customWidth="1"/>
    <col min="2" max="2" width="7.85546875" style="70" customWidth="1"/>
    <col min="3" max="3" width="14.7109375" style="70" customWidth="1"/>
    <col min="4" max="4" width="14.28515625" style="70" customWidth="1"/>
    <col min="5" max="7" width="14.7109375" style="70" customWidth="1"/>
    <col min="8" max="10" width="9.140625" style="70"/>
    <col min="11" max="11" width="11.85546875" style="70" customWidth="1"/>
    <col min="12" max="16384" width="9.140625" style="70"/>
  </cols>
  <sheetData>
    <row r="1" spans="1:11" x14ac:dyDescent="0.25">
      <c r="A1" s="44"/>
      <c r="B1" s="44"/>
      <c r="C1" s="44"/>
      <c r="D1" s="44"/>
      <c r="E1" s="44"/>
      <c r="F1" s="44"/>
      <c r="G1" s="45"/>
    </row>
    <row r="2" spans="1:11" x14ac:dyDescent="0.25">
      <c r="A2" s="44"/>
      <c r="B2" s="44"/>
      <c r="C2" s="44"/>
      <c r="D2" s="44"/>
      <c r="E2" s="44"/>
      <c r="F2" s="46"/>
      <c r="G2" s="47"/>
      <c r="I2" s="78" t="s">
        <v>32</v>
      </c>
      <c r="J2" s="79"/>
      <c r="K2" s="80"/>
    </row>
    <row r="3" spans="1:11" x14ac:dyDescent="0.25">
      <c r="A3" s="44"/>
      <c r="B3" s="44"/>
      <c r="C3" s="44"/>
      <c r="D3" s="44"/>
      <c r="E3" s="44"/>
      <c r="F3" s="46"/>
      <c r="G3" s="47"/>
      <c r="I3" s="81" t="s">
        <v>29</v>
      </c>
      <c r="J3" s="82">
        <f>24.3+24.9</f>
        <v>49.2</v>
      </c>
      <c r="K3" s="83">
        <f>J3/$J$5</f>
        <v>1.0354406936610827E-2</v>
      </c>
    </row>
    <row r="4" spans="1:11" ht="15.75" customHeight="1" x14ac:dyDescent="0.35">
      <c r="A4" s="44"/>
      <c r="B4" s="48" t="s">
        <v>48</v>
      </c>
      <c r="C4" s="44"/>
      <c r="D4" s="44"/>
      <c r="E4" s="49"/>
      <c r="F4" s="50"/>
      <c r="G4" s="44"/>
      <c r="I4" s="81" t="s">
        <v>30</v>
      </c>
      <c r="J4" s="84">
        <v>4702.3999999999996</v>
      </c>
      <c r="K4" s="83">
        <f>J4/$J$5</f>
        <v>0.98964559306338917</v>
      </c>
    </row>
    <row r="5" spans="1:11" x14ac:dyDescent="0.25">
      <c r="A5" s="44"/>
      <c r="B5" s="44"/>
      <c r="C5" s="44"/>
      <c r="D5" s="44"/>
      <c r="E5" s="44"/>
      <c r="F5" s="50"/>
      <c r="G5" s="44"/>
      <c r="I5" s="85" t="s">
        <v>31</v>
      </c>
      <c r="J5" s="86">
        <f>SUM(J3:J4)</f>
        <v>4751.5999999999995</v>
      </c>
      <c r="K5" s="87"/>
    </row>
    <row r="6" spans="1:11" x14ac:dyDescent="0.25">
      <c r="A6" s="44"/>
      <c r="B6" s="51" t="s">
        <v>33</v>
      </c>
      <c r="C6" s="52"/>
      <c r="D6" s="53"/>
      <c r="E6" s="54">
        <v>43009</v>
      </c>
      <c r="F6" s="55"/>
      <c r="G6" s="44"/>
    </row>
    <row r="7" spans="1:11" x14ac:dyDescent="0.25">
      <c r="A7" s="44"/>
      <c r="B7" s="56" t="s">
        <v>34</v>
      </c>
      <c r="C7" s="57"/>
      <c r="D7" s="58"/>
      <c r="E7" s="59">
        <v>120</v>
      </c>
      <c r="F7" s="60" t="s">
        <v>35</v>
      </c>
      <c r="G7" s="44"/>
    </row>
    <row r="8" spans="1:11" x14ac:dyDescent="0.25">
      <c r="A8" s="44"/>
      <c r="B8" s="56" t="s">
        <v>49</v>
      </c>
      <c r="C8" s="57"/>
      <c r="D8" s="58"/>
      <c r="E8" s="61">
        <v>1401974.5836</v>
      </c>
      <c r="F8" s="60" t="s">
        <v>36</v>
      </c>
      <c r="G8" s="44"/>
    </row>
    <row r="9" spans="1:11" x14ac:dyDescent="0.25">
      <c r="A9" s="44"/>
      <c r="B9" s="56" t="s">
        <v>37</v>
      </c>
      <c r="C9" s="57"/>
      <c r="D9" s="58"/>
      <c r="E9" s="62">
        <f>K4</f>
        <v>0.98964559306338917</v>
      </c>
      <c r="F9" s="60"/>
      <c r="G9" s="44"/>
    </row>
    <row r="10" spans="1:11" x14ac:dyDescent="0.25">
      <c r="A10" s="44"/>
      <c r="B10" s="56" t="s">
        <v>38</v>
      </c>
      <c r="C10" s="57"/>
      <c r="D10" s="58"/>
      <c r="E10" s="63">
        <f>ROUND(E8*E9,2)</f>
        <v>1387457.97</v>
      </c>
      <c r="F10" s="60" t="s">
        <v>36</v>
      </c>
      <c r="G10" s="44"/>
    </row>
    <row r="11" spans="1:11" x14ac:dyDescent="0.25">
      <c r="A11" s="44"/>
      <c r="B11" s="56" t="s">
        <v>39</v>
      </c>
      <c r="C11" s="57"/>
      <c r="D11" s="58"/>
      <c r="E11" s="61">
        <v>534204.35968661006</v>
      </c>
      <c r="F11" s="60" t="s">
        <v>36</v>
      </c>
      <c r="G11" s="44"/>
    </row>
    <row r="12" spans="1:11" x14ac:dyDescent="0.25">
      <c r="A12" s="44"/>
      <c r="B12" s="64" t="s">
        <v>40</v>
      </c>
      <c r="C12" s="65"/>
      <c r="D12" s="66"/>
      <c r="E12" s="67">
        <v>4.2000000000000003E-2</v>
      </c>
      <c r="F12" s="68"/>
      <c r="G12" s="69"/>
    </row>
    <row r="13" spans="1:11" x14ac:dyDescent="0.25">
      <c r="A13" s="44"/>
      <c r="B13" s="59"/>
      <c r="C13" s="57"/>
      <c r="E13" s="71"/>
      <c r="F13" s="59"/>
      <c r="G13" s="69"/>
    </row>
    <row r="15" spans="1:11" ht="15.75" thickBot="1" x14ac:dyDescent="0.3">
      <c r="A15" s="72" t="s">
        <v>41</v>
      </c>
      <c r="B15" s="72" t="s">
        <v>42</v>
      </c>
      <c r="C15" s="72" t="s">
        <v>43</v>
      </c>
      <c r="D15" s="72" t="s">
        <v>44</v>
      </c>
      <c r="E15" s="72" t="s">
        <v>45</v>
      </c>
      <c r="F15" s="72" t="s">
        <v>46</v>
      </c>
      <c r="G15" s="72" t="s">
        <v>47</v>
      </c>
    </row>
    <row r="16" spans="1:11" x14ac:dyDescent="0.25">
      <c r="A16" s="73">
        <f>E6</f>
        <v>43009</v>
      </c>
      <c r="B16" s="74">
        <v>1</v>
      </c>
      <c r="C16" s="50">
        <f>E10</f>
        <v>1387457.97</v>
      </c>
      <c r="D16" s="75">
        <f>ROUND(C16*$E$12/12,2)</f>
        <v>4856.1000000000004</v>
      </c>
      <c r="E16" s="75">
        <f>F16-D16</f>
        <v>5733.73</v>
      </c>
      <c r="F16" s="75">
        <f>ROUND(PMT($E$12/12,E7,-C16,E11),2)</f>
        <v>10589.83</v>
      </c>
      <c r="G16" s="75">
        <f>C16-E16</f>
        <v>1381724.24</v>
      </c>
    </row>
    <row r="17" spans="1:7" x14ac:dyDescent="0.25">
      <c r="A17" s="73">
        <f>EDATE(A16,1)</f>
        <v>43040</v>
      </c>
      <c r="B17" s="74">
        <v>2</v>
      </c>
      <c r="C17" s="50">
        <f>G16</f>
        <v>1381724.24</v>
      </c>
      <c r="D17" s="75">
        <f t="shared" ref="D17:D74" si="0">ROUND(C17*$E$12/12,2)</f>
        <v>4836.03</v>
      </c>
      <c r="E17" s="75">
        <f>F17-D17</f>
        <v>5753.8</v>
      </c>
      <c r="F17" s="75">
        <f>F16</f>
        <v>10589.83</v>
      </c>
      <c r="G17" s="75">
        <f t="shared" ref="G17:G74" si="1">C17-E17</f>
        <v>1375970.44</v>
      </c>
    </row>
    <row r="18" spans="1:7" x14ac:dyDescent="0.25">
      <c r="A18" s="73">
        <f>EDATE(A17,1)</f>
        <v>43070</v>
      </c>
      <c r="B18" s="74">
        <v>3</v>
      </c>
      <c r="C18" s="50">
        <f>G17</f>
        <v>1375970.44</v>
      </c>
      <c r="D18" s="75">
        <f t="shared" si="0"/>
        <v>4815.8999999999996</v>
      </c>
      <c r="E18" s="75">
        <f>F18-D18</f>
        <v>5773.93</v>
      </c>
      <c r="F18" s="75">
        <f t="shared" ref="F18:F81" si="2">F17</f>
        <v>10589.83</v>
      </c>
      <c r="G18" s="75">
        <f t="shared" si="1"/>
        <v>1370196.51</v>
      </c>
    </row>
    <row r="19" spans="1:7" x14ac:dyDescent="0.25">
      <c r="A19" s="73">
        <f t="shared" ref="A19:A82" si="3">EDATE(A18,1)</f>
        <v>43101</v>
      </c>
      <c r="B19" s="74">
        <v>4</v>
      </c>
      <c r="C19" s="50">
        <f t="shared" ref="C19:C74" si="4">G18</f>
        <v>1370196.51</v>
      </c>
      <c r="D19" s="75">
        <f t="shared" si="0"/>
        <v>4795.6899999999996</v>
      </c>
      <c r="E19" s="75">
        <f t="shared" ref="E19:E74" si="5">F19-D19</f>
        <v>5794.14</v>
      </c>
      <c r="F19" s="75">
        <f t="shared" si="2"/>
        <v>10589.83</v>
      </c>
      <c r="G19" s="75">
        <f t="shared" si="1"/>
        <v>1364402.37</v>
      </c>
    </row>
    <row r="20" spans="1:7" x14ac:dyDescent="0.25">
      <c r="A20" s="73">
        <f t="shared" si="3"/>
        <v>43132</v>
      </c>
      <c r="B20" s="74">
        <v>5</v>
      </c>
      <c r="C20" s="50">
        <f t="shared" si="4"/>
        <v>1364402.37</v>
      </c>
      <c r="D20" s="75">
        <f t="shared" si="0"/>
        <v>4775.41</v>
      </c>
      <c r="E20" s="75">
        <f t="shared" si="5"/>
        <v>5814.42</v>
      </c>
      <c r="F20" s="75">
        <f t="shared" si="2"/>
        <v>10589.83</v>
      </c>
      <c r="G20" s="75">
        <f t="shared" si="1"/>
        <v>1358587.9500000002</v>
      </c>
    </row>
    <row r="21" spans="1:7" x14ac:dyDescent="0.25">
      <c r="A21" s="73">
        <f t="shared" si="3"/>
        <v>43160</v>
      </c>
      <c r="B21" s="74">
        <v>6</v>
      </c>
      <c r="C21" s="50">
        <f t="shared" si="4"/>
        <v>1358587.9500000002</v>
      </c>
      <c r="D21" s="75">
        <f t="shared" si="0"/>
        <v>4755.0600000000004</v>
      </c>
      <c r="E21" s="75">
        <f t="shared" si="5"/>
        <v>5834.7699999999995</v>
      </c>
      <c r="F21" s="75">
        <f t="shared" si="2"/>
        <v>10589.83</v>
      </c>
      <c r="G21" s="75">
        <f t="shared" si="1"/>
        <v>1352753.1800000002</v>
      </c>
    </row>
    <row r="22" spans="1:7" x14ac:dyDescent="0.25">
      <c r="A22" s="73">
        <f t="shared" si="3"/>
        <v>43191</v>
      </c>
      <c r="B22" s="74">
        <v>7</v>
      </c>
      <c r="C22" s="50">
        <f t="shared" si="4"/>
        <v>1352753.1800000002</v>
      </c>
      <c r="D22" s="75">
        <f t="shared" si="0"/>
        <v>4734.6400000000003</v>
      </c>
      <c r="E22" s="75">
        <f t="shared" si="5"/>
        <v>5855.19</v>
      </c>
      <c r="F22" s="75">
        <f t="shared" si="2"/>
        <v>10589.83</v>
      </c>
      <c r="G22" s="75">
        <f t="shared" si="1"/>
        <v>1346897.9900000002</v>
      </c>
    </row>
    <row r="23" spans="1:7" x14ac:dyDescent="0.25">
      <c r="A23" s="73">
        <f t="shared" si="3"/>
        <v>43221</v>
      </c>
      <c r="B23" s="74">
        <v>8</v>
      </c>
      <c r="C23" s="50">
        <f t="shared" si="4"/>
        <v>1346897.9900000002</v>
      </c>
      <c r="D23" s="75">
        <f t="shared" si="0"/>
        <v>4714.1400000000003</v>
      </c>
      <c r="E23" s="75">
        <f t="shared" si="5"/>
        <v>5875.69</v>
      </c>
      <c r="F23" s="75">
        <f t="shared" si="2"/>
        <v>10589.83</v>
      </c>
      <c r="G23" s="75">
        <f t="shared" si="1"/>
        <v>1341022.3000000003</v>
      </c>
    </row>
    <row r="24" spans="1:7" x14ac:dyDescent="0.25">
      <c r="A24" s="73">
        <f t="shared" si="3"/>
        <v>43252</v>
      </c>
      <c r="B24" s="74">
        <v>9</v>
      </c>
      <c r="C24" s="50">
        <f t="shared" si="4"/>
        <v>1341022.3000000003</v>
      </c>
      <c r="D24" s="75">
        <f t="shared" si="0"/>
        <v>4693.58</v>
      </c>
      <c r="E24" s="75">
        <f t="shared" si="5"/>
        <v>5896.25</v>
      </c>
      <c r="F24" s="75">
        <f t="shared" si="2"/>
        <v>10589.83</v>
      </c>
      <c r="G24" s="75">
        <f t="shared" si="1"/>
        <v>1335126.0500000003</v>
      </c>
    </row>
    <row r="25" spans="1:7" x14ac:dyDescent="0.25">
      <c r="A25" s="73">
        <f t="shared" si="3"/>
        <v>43282</v>
      </c>
      <c r="B25" s="74">
        <v>10</v>
      </c>
      <c r="C25" s="50">
        <f t="shared" si="4"/>
        <v>1335126.0500000003</v>
      </c>
      <c r="D25" s="75">
        <f t="shared" si="0"/>
        <v>4672.9399999999996</v>
      </c>
      <c r="E25" s="75">
        <f t="shared" si="5"/>
        <v>5916.89</v>
      </c>
      <c r="F25" s="75">
        <f t="shared" si="2"/>
        <v>10589.83</v>
      </c>
      <c r="G25" s="75">
        <f t="shared" si="1"/>
        <v>1329209.1600000004</v>
      </c>
    </row>
    <row r="26" spans="1:7" x14ac:dyDescent="0.25">
      <c r="A26" s="73">
        <f t="shared" si="3"/>
        <v>43313</v>
      </c>
      <c r="B26" s="74">
        <v>11</v>
      </c>
      <c r="C26" s="50">
        <f t="shared" si="4"/>
        <v>1329209.1600000004</v>
      </c>
      <c r="D26" s="75">
        <f t="shared" si="0"/>
        <v>4652.2299999999996</v>
      </c>
      <c r="E26" s="75">
        <f t="shared" si="5"/>
        <v>5937.6</v>
      </c>
      <c r="F26" s="75">
        <f t="shared" si="2"/>
        <v>10589.83</v>
      </c>
      <c r="G26" s="75">
        <f t="shared" si="1"/>
        <v>1323271.5600000003</v>
      </c>
    </row>
    <row r="27" spans="1:7" x14ac:dyDescent="0.25">
      <c r="A27" s="73">
        <f t="shared" si="3"/>
        <v>43344</v>
      </c>
      <c r="B27" s="74">
        <v>12</v>
      </c>
      <c r="C27" s="50">
        <f t="shared" si="4"/>
        <v>1323271.5600000003</v>
      </c>
      <c r="D27" s="75">
        <f t="shared" si="0"/>
        <v>4631.45</v>
      </c>
      <c r="E27" s="75">
        <f t="shared" si="5"/>
        <v>5958.38</v>
      </c>
      <c r="F27" s="75">
        <f t="shared" si="2"/>
        <v>10589.83</v>
      </c>
      <c r="G27" s="75">
        <f t="shared" si="1"/>
        <v>1317313.1800000004</v>
      </c>
    </row>
    <row r="28" spans="1:7" x14ac:dyDescent="0.25">
      <c r="A28" s="73">
        <f t="shared" si="3"/>
        <v>43374</v>
      </c>
      <c r="B28" s="74">
        <v>13</v>
      </c>
      <c r="C28" s="50">
        <f t="shared" si="4"/>
        <v>1317313.1800000004</v>
      </c>
      <c r="D28" s="75">
        <f t="shared" si="0"/>
        <v>4610.6000000000004</v>
      </c>
      <c r="E28" s="75">
        <f t="shared" si="5"/>
        <v>5979.23</v>
      </c>
      <c r="F28" s="75">
        <f t="shared" si="2"/>
        <v>10589.83</v>
      </c>
      <c r="G28" s="75">
        <f t="shared" si="1"/>
        <v>1311333.9500000004</v>
      </c>
    </row>
    <row r="29" spans="1:7" x14ac:dyDescent="0.25">
      <c r="A29" s="73">
        <f t="shared" si="3"/>
        <v>43405</v>
      </c>
      <c r="B29" s="74">
        <v>14</v>
      </c>
      <c r="C29" s="50">
        <f t="shared" si="4"/>
        <v>1311333.9500000004</v>
      </c>
      <c r="D29" s="75">
        <f t="shared" si="0"/>
        <v>4589.67</v>
      </c>
      <c r="E29" s="75">
        <f t="shared" si="5"/>
        <v>6000.16</v>
      </c>
      <c r="F29" s="75">
        <f t="shared" si="2"/>
        <v>10589.83</v>
      </c>
      <c r="G29" s="75">
        <f t="shared" si="1"/>
        <v>1305333.7900000005</v>
      </c>
    </row>
    <row r="30" spans="1:7" x14ac:dyDescent="0.25">
      <c r="A30" s="73">
        <f t="shared" si="3"/>
        <v>43435</v>
      </c>
      <c r="B30" s="74">
        <v>15</v>
      </c>
      <c r="C30" s="50">
        <f t="shared" si="4"/>
        <v>1305333.7900000005</v>
      </c>
      <c r="D30" s="75">
        <f t="shared" si="0"/>
        <v>4568.67</v>
      </c>
      <c r="E30" s="75">
        <f t="shared" si="5"/>
        <v>6021.16</v>
      </c>
      <c r="F30" s="75">
        <f t="shared" si="2"/>
        <v>10589.83</v>
      </c>
      <c r="G30" s="75">
        <f t="shared" si="1"/>
        <v>1299312.6300000006</v>
      </c>
    </row>
    <row r="31" spans="1:7" x14ac:dyDescent="0.25">
      <c r="A31" s="73">
        <f t="shared" si="3"/>
        <v>43466</v>
      </c>
      <c r="B31" s="74">
        <v>16</v>
      </c>
      <c r="C31" s="50">
        <f t="shared" si="4"/>
        <v>1299312.6300000006</v>
      </c>
      <c r="D31" s="75">
        <f t="shared" si="0"/>
        <v>4547.59</v>
      </c>
      <c r="E31" s="75">
        <f t="shared" si="5"/>
        <v>6042.24</v>
      </c>
      <c r="F31" s="75">
        <f t="shared" si="2"/>
        <v>10589.83</v>
      </c>
      <c r="G31" s="75">
        <f t="shared" si="1"/>
        <v>1293270.3900000006</v>
      </c>
    </row>
    <row r="32" spans="1:7" x14ac:dyDescent="0.25">
      <c r="A32" s="73">
        <f t="shared" si="3"/>
        <v>43497</v>
      </c>
      <c r="B32" s="74">
        <v>17</v>
      </c>
      <c r="C32" s="50">
        <f t="shared" si="4"/>
        <v>1293270.3900000006</v>
      </c>
      <c r="D32" s="75">
        <f t="shared" si="0"/>
        <v>4526.45</v>
      </c>
      <c r="E32" s="75">
        <f t="shared" si="5"/>
        <v>6063.38</v>
      </c>
      <c r="F32" s="75">
        <f t="shared" si="2"/>
        <v>10589.83</v>
      </c>
      <c r="G32" s="75">
        <f t="shared" si="1"/>
        <v>1287207.0100000007</v>
      </c>
    </row>
    <row r="33" spans="1:7" x14ac:dyDescent="0.25">
      <c r="A33" s="73">
        <f t="shared" si="3"/>
        <v>43525</v>
      </c>
      <c r="B33" s="74">
        <v>18</v>
      </c>
      <c r="C33" s="50">
        <f t="shared" si="4"/>
        <v>1287207.0100000007</v>
      </c>
      <c r="D33" s="75">
        <f t="shared" si="0"/>
        <v>4505.22</v>
      </c>
      <c r="E33" s="75">
        <f t="shared" si="5"/>
        <v>6084.61</v>
      </c>
      <c r="F33" s="75">
        <f t="shared" si="2"/>
        <v>10589.83</v>
      </c>
      <c r="G33" s="75">
        <f t="shared" si="1"/>
        <v>1281122.4000000006</v>
      </c>
    </row>
    <row r="34" spans="1:7" x14ac:dyDescent="0.25">
      <c r="A34" s="73">
        <f t="shared" si="3"/>
        <v>43556</v>
      </c>
      <c r="B34" s="74">
        <v>19</v>
      </c>
      <c r="C34" s="50">
        <f t="shared" si="4"/>
        <v>1281122.4000000006</v>
      </c>
      <c r="D34" s="75">
        <f t="shared" si="0"/>
        <v>4483.93</v>
      </c>
      <c r="E34" s="75">
        <f t="shared" si="5"/>
        <v>6105.9</v>
      </c>
      <c r="F34" s="75">
        <f t="shared" si="2"/>
        <v>10589.83</v>
      </c>
      <c r="G34" s="75">
        <f t="shared" si="1"/>
        <v>1275016.5000000007</v>
      </c>
    </row>
    <row r="35" spans="1:7" x14ac:dyDescent="0.25">
      <c r="A35" s="73">
        <f t="shared" si="3"/>
        <v>43586</v>
      </c>
      <c r="B35" s="74">
        <v>20</v>
      </c>
      <c r="C35" s="50">
        <f t="shared" si="4"/>
        <v>1275016.5000000007</v>
      </c>
      <c r="D35" s="75">
        <f t="shared" si="0"/>
        <v>4462.5600000000004</v>
      </c>
      <c r="E35" s="75">
        <f t="shared" si="5"/>
        <v>6127.2699999999995</v>
      </c>
      <c r="F35" s="75">
        <f t="shared" si="2"/>
        <v>10589.83</v>
      </c>
      <c r="G35" s="75">
        <f t="shared" si="1"/>
        <v>1268889.2300000007</v>
      </c>
    </row>
    <row r="36" spans="1:7" x14ac:dyDescent="0.25">
      <c r="A36" s="73">
        <f t="shared" si="3"/>
        <v>43617</v>
      </c>
      <c r="B36" s="74">
        <v>21</v>
      </c>
      <c r="C36" s="50">
        <f t="shared" si="4"/>
        <v>1268889.2300000007</v>
      </c>
      <c r="D36" s="75">
        <f t="shared" si="0"/>
        <v>4441.1099999999997</v>
      </c>
      <c r="E36" s="75">
        <f t="shared" si="5"/>
        <v>6148.72</v>
      </c>
      <c r="F36" s="75">
        <f t="shared" si="2"/>
        <v>10589.83</v>
      </c>
      <c r="G36" s="75">
        <f t="shared" si="1"/>
        <v>1262740.5100000007</v>
      </c>
    </row>
    <row r="37" spans="1:7" x14ac:dyDescent="0.25">
      <c r="A37" s="73">
        <f t="shared" si="3"/>
        <v>43647</v>
      </c>
      <c r="B37" s="74">
        <v>22</v>
      </c>
      <c r="C37" s="50">
        <f t="shared" si="4"/>
        <v>1262740.5100000007</v>
      </c>
      <c r="D37" s="75">
        <f t="shared" si="0"/>
        <v>4419.59</v>
      </c>
      <c r="E37" s="75">
        <f t="shared" si="5"/>
        <v>6170.24</v>
      </c>
      <c r="F37" s="75">
        <f t="shared" si="2"/>
        <v>10589.83</v>
      </c>
      <c r="G37" s="75">
        <f t="shared" si="1"/>
        <v>1256570.2700000007</v>
      </c>
    </row>
    <row r="38" spans="1:7" x14ac:dyDescent="0.25">
      <c r="A38" s="73">
        <f t="shared" si="3"/>
        <v>43678</v>
      </c>
      <c r="B38" s="74">
        <v>23</v>
      </c>
      <c r="C38" s="50">
        <f t="shared" si="4"/>
        <v>1256570.2700000007</v>
      </c>
      <c r="D38" s="75">
        <f t="shared" si="0"/>
        <v>4398</v>
      </c>
      <c r="E38" s="75">
        <f t="shared" si="5"/>
        <v>6191.83</v>
      </c>
      <c r="F38" s="75">
        <f t="shared" si="2"/>
        <v>10589.83</v>
      </c>
      <c r="G38" s="75">
        <f t="shared" si="1"/>
        <v>1250378.4400000006</v>
      </c>
    </row>
    <row r="39" spans="1:7" x14ac:dyDescent="0.25">
      <c r="A39" s="73">
        <f t="shared" si="3"/>
        <v>43709</v>
      </c>
      <c r="B39" s="74">
        <v>24</v>
      </c>
      <c r="C39" s="50">
        <f t="shared" si="4"/>
        <v>1250378.4400000006</v>
      </c>
      <c r="D39" s="75">
        <f t="shared" si="0"/>
        <v>4376.32</v>
      </c>
      <c r="E39" s="75">
        <f t="shared" si="5"/>
        <v>6213.51</v>
      </c>
      <c r="F39" s="75">
        <f t="shared" si="2"/>
        <v>10589.83</v>
      </c>
      <c r="G39" s="75">
        <f t="shared" si="1"/>
        <v>1244164.9300000006</v>
      </c>
    </row>
    <row r="40" spans="1:7" x14ac:dyDescent="0.25">
      <c r="A40" s="73">
        <f t="shared" si="3"/>
        <v>43739</v>
      </c>
      <c r="B40" s="74">
        <v>25</v>
      </c>
      <c r="C40" s="50">
        <f t="shared" si="4"/>
        <v>1244164.9300000006</v>
      </c>
      <c r="D40" s="75">
        <f t="shared" si="0"/>
        <v>4354.58</v>
      </c>
      <c r="E40" s="75">
        <f t="shared" si="5"/>
        <v>6235.25</v>
      </c>
      <c r="F40" s="75">
        <f t="shared" si="2"/>
        <v>10589.83</v>
      </c>
      <c r="G40" s="75">
        <f t="shared" si="1"/>
        <v>1237929.6800000006</v>
      </c>
    </row>
    <row r="41" spans="1:7" x14ac:dyDescent="0.25">
      <c r="A41" s="73">
        <f t="shared" si="3"/>
        <v>43770</v>
      </c>
      <c r="B41" s="74">
        <v>26</v>
      </c>
      <c r="C41" s="50">
        <f t="shared" si="4"/>
        <v>1237929.6800000006</v>
      </c>
      <c r="D41" s="75">
        <f t="shared" si="0"/>
        <v>4332.75</v>
      </c>
      <c r="E41" s="75">
        <f t="shared" si="5"/>
        <v>6257.08</v>
      </c>
      <c r="F41" s="75">
        <f t="shared" si="2"/>
        <v>10589.83</v>
      </c>
      <c r="G41" s="75">
        <f t="shared" si="1"/>
        <v>1231672.6000000006</v>
      </c>
    </row>
    <row r="42" spans="1:7" x14ac:dyDescent="0.25">
      <c r="A42" s="73">
        <f t="shared" si="3"/>
        <v>43800</v>
      </c>
      <c r="B42" s="74">
        <v>27</v>
      </c>
      <c r="C42" s="50">
        <f t="shared" si="4"/>
        <v>1231672.6000000006</v>
      </c>
      <c r="D42" s="75">
        <f t="shared" si="0"/>
        <v>4310.8500000000004</v>
      </c>
      <c r="E42" s="75">
        <f t="shared" si="5"/>
        <v>6278.98</v>
      </c>
      <c r="F42" s="75">
        <f t="shared" si="2"/>
        <v>10589.83</v>
      </c>
      <c r="G42" s="75">
        <f t="shared" si="1"/>
        <v>1225393.6200000006</v>
      </c>
    </row>
    <row r="43" spans="1:7" x14ac:dyDescent="0.25">
      <c r="A43" s="73">
        <f t="shared" si="3"/>
        <v>43831</v>
      </c>
      <c r="B43" s="74">
        <v>28</v>
      </c>
      <c r="C43" s="50">
        <f t="shared" si="4"/>
        <v>1225393.6200000006</v>
      </c>
      <c r="D43" s="75">
        <f t="shared" si="0"/>
        <v>4288.88</v>
      </c>
      <c r="E43" s="75">
        <f t="shared" si="5"/>
        <v>6300.95</v>
      </c>
      <c r="F43" s="75">
        <f t="shared" si="2"/>
        <v>10589.83</v>
      </c>
      <c r="G43" s="75">
        <f t="shared" si="1"/>
        <v>1219092.6700000006</v>
      </c>
    </row>
    <row r="44" spans="1:7" x14ac:dyDescent="0.25">
      <c r="A44" s="73">
        <f t="shared" si="3"/>
        <v>43862</v>
      </c>
      <c r="B44" s="74">
        <v>29</v>
      </c>
      <c r="C44" s="50">
        <f t="shared" si="4"/>
        <v>1219092.6700000006</v>
      </c>
      <c r="D44" s="75">
        <f t="shared" si="0"/>
        <v>4266.82</v>
      </c>
      <c r="E44" s="75">
        <f t="shared" si="5"/>
        <v>6323.01</v>
      </c>
      <c r="F44" s="75">
        <f t="shared" si="2"/>
        <v>10589.83</v>
      </c>
      <c r="G44" s="75">
        <f t="shared" si="1"/>
        <v>1212769.6600000006</v>
      </c>
    </row>
    <row r="45" spans="1:7" x14ac:dyDescent="0.25">
      <c r="A45" s="73">
        <f t="shared" si="3"/>
        <v>43891</v>
      </c>
      <c r="B45" s="74">
        <v>30</v>
      </c>
      <c r="C45" s="50">
        <f t="shared" si="4"/>
        <v>1212769.6600000006</v>
      </c>
      <c r="D45" s="75">
        <f t="shared" si="0"/>
        <v>4244.6899999999996</v>
      </c>
      <c r="E45" s="75">
        <f t="shared" si="5"/>
        <v>6345.14</v>
      </c>
      <c r="F45" s="75">
        <f t="shared" si="2"/>
        <v>10589.83</v>
      </c>
      <c r="G45" s="75">
        <f t="shared" si="1"/>
        <v>1206424.5200000007</v>
      </c>
    </row>
    <row r="46" spans="1:7" x14ac:dyDescent="0.25">
      <c r="A46" s="73">
        <f t="shared" si="3"/>
        <v>43922</v>
      </c>
      <c r="B46" s="74">
        <v>31</v>
      </c>
      <c r="C46" s="50">
        <f t="shared" si="4"/>
        <v>1206424.5200000007</v>
      </c>
      <c r="D46" s="75">
        <f t="shared" si="0"/>
        <v>4222.49</v>
      </c>
      <c r="E46" s="75">
        <f t="shared" si="5"/>
        <v>6367.34</v>
      </c>
      <c r="F46" s="75">
        <f t="shared" si="2"/>
        <v>10589.83</v>
      </c>
      <c r="G46" s="75">
        <f t="shared" si="1"/>
        <v>1200057.1800000006</v>
      </c>
    </row>
    <row r="47" spans="1:7" x14ac:dyDescent="0.25">
      <c r="A47" s="73">
        <f t="shared" si="3"/>
        <v>43952</v>
      </c>
      <c r="B47" s="74">
        <v>32</v>
      </c>
      <c r="C47" s="50">
        <f t="shared" si="4"/>
        <v>1200057.1800000006</v>
      </c>
      <c r="D47" s="75">
        <f t="shared" si="0"/>
        <v>4200.2</v>
      </c>
      <c r="E47" s="75">
        <f t="shared" si="5"/>
        <v>6389.63</v>
      </c>
      <c r="F47" s="75">
        <f t="shared" si="2"/>
        <v>10589.83</v>
      </c>
      <c r="G47" s="75">
        <f t="shared" si="1"/>
        <v>1193667.5500000007</v>
      </c>
    </row>
    <row r="48" spans="1:7" x14ac:dyDescent="0.25">
      <c r="A48" s="73">
        <f t="shared" si="3"/>
        <v>43983</v>
      </c>
      <c r="B48" s="74">
        <v>33</v>
      </c>
      <c r="C48" s="50">
        <f t="shared" si="4"/>
        <v>1193667.5500000007</v>
      </c>
      <c r="D48" s="75">
        <f t="shared" si="0"/>
        <v>4177.84</v>
      </c>
      <c r="E48" s="75">
        <f t="shared" si="5"/>
        <v>6411.99</v>
      </c>
      <c r="F48" s="75">
        <f t="shared" si="2"/>
        <v>10589.83</v>
      </c>
      <c r="G48" s="75">
        <f t="shared" si="1"/>
        <v>1187255.5600000008</v>
      </c>
    </row>
    <row r="49" spans="1:7" x14ac:dyDescent="0.25">
      <c r="A49" s="73">
        <f t="shared" si="3"/>
        <v>44013</v>
      </c>
      <c r="B49" s="74">
        <v>34</v>
      </c>
      <c r="C49" s="50">
        <f t="shared" si="4"/>
        <v>1187255.5600000008</v>
      </c>
      <c r="D49" s="75">
        <f t="shared" si="0"/>
        <v>4155.3900000000003</v>
      </c>
      <c r="E49" s="75">
        <f t="shared" si="5"/>
        <v>6434.44</v>
      </c>
      <c r="F49" s="75">
        <f t="shared" si="2"/>
        <v>10589.83</v>
      </c>
      <c r="G49" s="75">
        <f t="shared" si="1"/>
        <v>1180821.1200000008</v>
      </c>
    </row>
    <row r="50" spans="1:7" x14ac:dyDescent="0.25">
      <c r="A50" s="73">
        <f t="shared" si="3"/>
        <v>44044</v>
      </c>
      <c r="B50" s="74">
        <v>35</v>
      </c>
      <c r="C50" s="50">
        <f t="shared" si="4"/>
        <v>1180821.1200000008</v>
      </c>
      <c r="D50" s="75">
        <f t="shared" si="0"/>
        <v>4132.87</v>
      </c>
      <c r="E50" s="75">
        <f t="shared" si="5"/>
        <v>6456.96</v>
      </c>
      <c r="F50" s="75">
        <f t="shared" si="2"/>
        <v>10589.83</v>
      </c>
      <c r="G50" s="75">
        <f t="shared" si="1"/>
        <v>1174364.1600000008</v>
      </c>
    </row>
    <row r="51" spans="1:7" x14ac:dyDescent="0.25">
      <c r="A51" s="73">
        <f t="shared" si="3"/>
        <v>44075</v>
      </c>
      <c r="B51" s="74">
        <v>36</v>
      </c>
      <c r="C51" s="50">
        <f t="shared" si="4"/>
        <v>1174364.1600000008</v>
      </c>
      <c r="D51" s="75">
        <f t="shared" si="0"/>
        <v>4110.2700000000004</v>
      </c>
      <c r="E51" s="75">
        <f t="shared" si="5"/>
        <v>6479.5599999999995</v>
      </c>
      <c r="F51" s="75">
        <f t="shared" si="2"/>
        <v>10589.83</v>
      </c>
      <c r="G51" s="75">
        <f t="shared" si="1"/>
        <v>1167884.6000000008</v>
      </c>
    </row>
    <row r="52" spans="1:7" x14ac:dyDescent="0.25">
      <c r="A52" s="73">
        <f t="shared" si="3"/>
        <v>44105</v>
      </c>
      <c r="B52" s="74">
        <v>37</v>
      </c>
      <c r="C52" s="50">
        <f t="shared" si="4"/>
        <v>1167884.6000000008</v>
      </c>
      <c r="D52" s="75">
        <f t="shared" si="0"/>
        <v>4087.6</v>
      </c>
      <c r="E52" s="75">
        <f t="shared" si="5"/>
        <v>6502.23</v>
      </c>
      <c r="F52" s="75">
        <f t="shared" si="2"/>
        <v>10589.83</v>
      </c>
      <c r="G52" s="75">
        <f t="shared" si="1"/>
        <v>1161382.3700000008</v>
      </c>
    </row>
    <row r="53" spans="1:7" x14ac:dyDescent="0.25">
      <c r="A53" s="73">
        <f t="shared" si="3"/>
        <v>44136</v>
      </c>
      <c r="B53" s="74">
        <v>38</v>
      </c>
      <c r="C53" s="50">
        <f t="shared" si="4"/>
        <v>1161382.3700000008</v>
      </c>
      <c r="D53" s="75">
        <f t="shared" si="0"/>
        <v>4064.84</v>
      </c>
      <c r="E53" s="75">
        <f t="shared" si="5"/>
        <v>6524.99</v>
      </c>
      <c r="F53" s="75">
        <f t="shared" si="2"/>
        <v>10589.83</v>
      </c>
      <c r="G53" s="75">
        <f t="shared" si="1"/>
        <v>1154857.3800000008</v>
      </c>
    </row>
    <row r="54" spans="1:7" x14ac:dyDescent="0.25">
      <c r="A54" s="73">
        <f t="shared" si="3"/>
        <v>44166</v>
      </c>
      <c r="B54" s="74">
        <v>39</v>
      </c>
      <c r="C54" s="50">
        <f t="shared" si="4"/>
        <v>1154857.3800000008</v>
      </c>
      <c r="D54" s="75">
        <f t="shared" si="0"/>
        <v>4042</v>
      </c>
      <c r="E54" s="75">
        <f t="shared" si="5"/>
        <v>6547.83</v>
      </c>
      <c r="F54" s="75">
        <f t="shared" si="2"/>
        <v>10589.83</v>
      </c>
      <c r="G54" s="75">
        <f t="shared" si="1"/>
        <v>1148309.5500000007</v>
      </c>
    </row>
    <row r="55" spans="1:7" x14ac:dyDescent="0.25">
      <c r="A55" s="73">
        <f t="shared" si="3"/>
        <v>44197</v>
      </c>
      <c r="B55" s="74">
        <v>40</v>
      </c>
      <c r="C55" s="50">
        <f t="shared" si="4"/>
        <v>1148309.5500000007</v>
      </c>
      <c r="D55" s="75">
        <f t="shared" si="0"/>
        <v>4019.08</v>
      </c>
      <c r="E55" s="75">
        <f t="shared" si="5"/>
        <v>6570.75</v>
      </c>
      <c r="F55" s="75">
        <f t="shared" si="2"/>
        <v>10589.83</v>
      </c>
      <c r="G55" s="75">
        <f t="shared" si="1"/>
        <v>1141738.8000000007</v>
      </c>
    </row>
    <row r="56" spans="1:7" x14ac:dyDescent="0.25">
      <c r="A56" s="73">
        <f t="shared" si="3"/>
        <v>44228</v>
      </c>
      <c r="B56" s="74">
        <v>41</v>
      </c>
      <c r="C56" s="50">
        <f t="shared" si="4"/>
        <v>1141738.8000000007</v>
      </c>
      <c r="D56" s="75">
        <f t="shared" si="0"/>
        <v>3996.09</v>
      </c>
      <c r="E56" s="75">
        <f t="shared" si="5"/>
        <v>6593.74</v>
      </c>
      <c r="F56" s="75">
        <f t="shared" si="2"/>
        <v>10589.83</v>
      </c>
      <c r="G56" s="75">
        <f t="shared" si="1"/>
        <v>1135145.0600000008</v>
      </c>
    </row>
    <row r="57" spans="1:7" x14ac:dyDescent="0.25">
      <c r="A57" s="73">
        <f t="shared" si="3"/>
        <v>44256</v>
      </c>
      <c r="B57" s="74">
        <v>42</v>
      </c>
      <c r="C57" s="50">
        <f t="shared" si="4"/>
        <v>1135145.0600000008</v>
      </c>
      <c r="D57" s="75">
        <f t="shared" si="0"/>
        <v>3973.01</v>
      </c>
      <c r="E57" s="75">
        <f t="shared" si="5"/>
        <v>6616.82</v>
      </c>
      <c r="F57" s="75">
        <f t="shared" si="2"/>
        <v>10589.83</v>
      </c>
      <c r="G57" s="75">
        <f t="shared" si="1"/>
        <v>1128528.2400000007</v>
      </c>
    </row>
    <row r="58" spans="1:7" x14ac:dyDescent="0.25">
      <c r="A58" s="73">
        <f t="shared" si="3"/>
        <v>44287</v>
      </c>
      <c r="B58" s="74">
        <v>43</v>
      </c>
      <c r="C58" s="50">
        <f t="shared" si="4"/>
        <v>1128528.2400000007</v>
      </c>
      <c r="D58" s="75">
        <f t="shared" si="0"/>
        <v>3949.85</v>
      </c>
      <c r="E58" s="75">
        <f t="shared" si="5"/>
        <v>6639.98</v>
      </c>
      <c r="F58" s="75">
        <f t="shared" si="2"/>
        <v>10589.83</v>
      </c>
      <c r="G58" s="75">
        <f t="shared" si="1"/>
        <v>1121888.2600000007</v>
      </c>
    </row>
    <row r="59" spans="1:7" x14ac:dyDescent="0.25">
      <c r="A59" s="73">
        <f t="shared" si="3"/>
        <v>44317</v>
      </c>
      <c r="B59" s="74">
        <v>44</v>
      </c>
      <c r="C59" s="50">
        <f t="shared" si="4"/>
        <v>1121888.2600000007</v>
      </c>
      <c r="D59" s="75">
        <f t="shared" si="0"/>
        <v>3926.61</v>
      </c>
      <c r="E59" s="75">
        <f t="shared" si="5"/>
        <v>6663.2199999999993</v>
      </c>
      <c r="F59" s="75">
        <f t="shared" si="2"/>
        <v>10589.83</v>
      </c>
      <c r="G59" s="75">
        <f t="shared" si="1"/>
        <v>1115225.0400000007</v>
      </c>
    </row>
    <row r="60" spans="1:7" x14ac:dyDescent="0.25">
      <c r="A60" s="73">
        <f t="shared" si="3"/>
        <v>44348</v>
      </c>
      <c r="B60" s="74">
        <v>45</v>
      </c>
      <c r="C60" s="50">
        <f t="shared" si="4"/>
        <v>1115225.0400000007</v>
      </c>
      <c r="D60" s="75">
        <f t="shared" si="0"/>
        <v>3903.29</v>
      </c>
      <c r="E60" s="75">
        <f t="shared" si="5"/>
        <v>6686.54</v>
      </c>
      <c r="F60" s="75">
        <f t="shared" si="2"/>
        <v>10589.83</v>
      </c>
      <c r="G60" s="75">
        <f t="shared" si="1"/>
        <v>1108538.5000000007</v>
      </c>
    </row>
    <row r="61" spans="1:7" x14ac:dyDescent="0.25">
      <c r="A61" s="73">
        <f t="shared" si="3"/>
        <v>44378</v>
      </c>
      <c r="B61" s="74">
        <v>46</v>
      </c>
      <c r="C61" s="50">
        <f t="shared" si="4"/>
        <v>1108538.5000000007</v>
      </c>
      <c r="D61" s="75">
        <f t="shared" si="0"/>
        <v>3879.88</v>
      </c>
      <c r="E61" s="75">
        <f t="shared" si="5"/>
        <v>6709.95</v>
      </c>
      <c r="F61" s="75">
        <f t="shared" si="2"/>
        <v>10589.83</v>
      </c>
      <c r="G61" s="75">
        <f t="shared" si="1"/>
        <v>1101828.5500000007</v>
      </c>
    </row>
    <row r="62" spans="1:7" x14ac:dyDescent="0.25">
      <c r="A62" s="73">
        <f t="shared" si="3"/>
        <v>44409</v>
      </c>
      <c r="B62" s="74">
        <v>47</v>
      </c>
      <c r="C62" s="50">
        <f t="shared" si="4"/>
        <v>1101828.5500000007</v>
      </c>
      <c r="D62" s="75">
        <f t="shared" si="0"/>
        <v>3856.4</v>
      </c>
      <c r="E62" s="75">
        <f t="shared" si="5"/>
        <v>6733.43</v>
      </c>
      <c r="F62" s="75">
        <f t="shared" si="2"/>
        <v>10589.83</v>
      </c>
      <c r="G62" s="75">
        <f t="shared" si="1"/>
        <v>1095095.1200000008</v>
      </c>
    </row>
    <row r="63" spans="1:7" x14ac:dyDescent="0.25">
      <c r="A63" s="73">
        <f t="shared" si="3"/>
        <v>44440</v>
      </c>
      <c r="B63" s="74">
        <v>48</v>
      </c>
      <c r="C63" s="50">
        <f t="shared" si="4"/>
        <v>1095095.1200000008</v>
      </c>
      <c r="D63" s="75">
        <f t="shared" si="0"/>
        <v>3832.83</v>
      </c>
      <c r="E63" s="75">
        <f t="shared" si="5"/>
        <v>6757</v>
      </c>
      <c r="F63" s="75">
        <f t="shared" si="2"/>
        <v>10589.83</v>
      </c>
      <c r="G63" s="75">
        <f t="shared" si="1"/>
        <v>1088338.1200000008</v>
      </c>
    </row>
    <row r="64" spans="1:7" x14ac:dyDescent="0.25">
      <c r="A64" s="73">
        <f t="shared" si="3"/>
        <v>44470</v>
      </c>
      <c r="B64" s="74">
        <v>49</v>
      </c>
      <c r="C64" s="50">
        <f t="shared" si="4"/>
        <v>1088338.1200000008</v>
      </c>
      <c r="D64" s="75">
        <f t="shared" si="0"/>
        <v>3809.18</v>
      </c>
      <c r="E64" s="75">
        <f t="shared" si="5"/>
        <v>6780.65</v>
      </c>
      <c r="F64" s="75">
        <f t="shared" si="2"/>
        <v>10589.83</v>
      </c>
      <c r="G64" s="75">
        <f t="shared" si="1"/>
        <v>1081557.4700000009</v>
      </c>
    </row>
    <row r="65" spans="1:7" x14ac:dyDescent="0.25">
      <c r="A65" s="73">
        <f t="shared" si="3"/>
        <v>44501</v>
      </c>
      <c r="B65" s="74">
        <v>50</v>
      </c>
      <c r="C65" s="50">
        <f t="shared" si="4"/>
        <v>1081557.4700000009</v>
      </c>
      <c r="D65" s="75">
        <f t="shared" si="0"/>
        <v>3785.45</v>
      </c>
      <c r="E65" s="75">
        <f t="shared" si="5"/>
        <v>6804.38</v>
      </c>
      <c r="F65" s="75">
        <f t="shared" si="2"/>
        <v>10589.83</v>
      </c>
      <c r="G65" s="75">
        <f t="shared" si="1"/>
        <v>1074753.090000001</v>
      </c>
    </row>
    <row r="66" spans="1:7" x14ac:dyDescent="0.25">
      <c r="A66" s="73">
        <f t="shared" si="3"/>
        <v>44531</v>
      </c>
      <c r="B66" s="74">
        <v>51</v>
      </c>
      <c r="C66" s="50">
        <f t="shared" si="4"/>
        <v>1074753.090000001</v>
      </c>
      <c r="D66" s="75">
        <f t="shared" si="0"/>
        <v>3761.64</v>
      </c>
      <c r="E66" s="75">
        <f t="shared" si="5"/>
        <v>6828.1900000000005</v>
      </c>
      <c r="F66" s="75">
        <f t="shared" si="2"/>
        <v>10589.83</v>
      </c>
      <c r="G66" s="75">
        <f t="shared" si="1"/>
        <v>1067924.9000000011</v>
      </c>
    </row>
    <row r="67" spans="1:7" x14ac:dyDescent="0.25">
      <c r="A67" s="73">
        <f t="shared" si="3"/>
        <v>44562</v>
      </c>
      <c r="B67" s="74">
        <v>52</v>
      </c>
      <c r="C67" s="50">
        <f t="shared" si="4"/>
        <v>1067924.9000000011</v>
      </c>
      <c r="D67" s="75">
        <f t="shared" si="0"/>
        <v>3737.74</v>
      </c>
      <c r="E67" s="75">
        <f t="shared" si="5"/>
        <v>6852.09</v>
      </c>
      <c r="F67" s="75">
        <f t="shared" si="2"/>
        <v>10589.83</v>
      </c>
      <c r="G67" s="75">
        <f t="shared" si="1"/>
        <v>1061072.810000001</v>
      </c>
    </row>
    <row r="68" spans="1:7" x14ac:dyDescent="0.25">
      <c r="A68" s="73">
        <f t="shared" si="3"/>
        <v>44593</v>
      </c>
      <c r="B68" s="74">
        <v>53</v>
      </c>
      <c r="C68" s="50">
        <f t="shared" si="4"/>
        <v>1061072.810000001</v>
      </c>
      <c r="D68" s="75">
        <f t="shared" si="0"/>
        <v>3713.75</v>
      </c>
      <c r="E68" s="75">
        <f t="shared" si="5"/>
        <v>6876.08</v>
      </c>
      <c r="F68" s="75">
        <f t="shared" si="2"/>
        <v>10589.83</v>
      </c>
      <c r="G68" s="75">
        <f t="shared" si="1"/>
        <v>1054196.7300000009</v>
      </c>
    </row>
    <row r="69" spans="1:7" x14ac:dyDescent="0.25">
      <c r="A69" s="73">
        <f t="shared" si="3"/>
        <v>44621</v>
      </c>
      <c r="B69" s="74">
        <v>54</v>
      </c>
      <c r="C69" s="50">
        <f t="shared" si="4"/>
        <v>1054196.7300000009</v>
      </c>
      <c r="D69" s="75">
        <f t="shared" si="0"/>
        <v>3689.69</v>
      </c>
      <c r="E69" s="75">
        <f t="shared" si="5"/>
        <v>6900.1399999999994</v>
      </c>
      <c r="F69" s="75">
        <f t="shared" si="2"/>
        <v>10589.83</v>
      </c>
      <c r="G69" s="75">
        <f t="shared" si="1"/>
        <v>1047296.5900000009</v>
      </c>
    </row>
    <row r="70" spans="1:7" x14ac:dyDescent="0.25">
      <c r="A70" s="73">
        <f t="shared" si="3"/>
        <v>44652</v>
      </c>
      <c r="B70" s="74">
        <v>55</v>
      </c>
      <c r="C70" s="50">
        <f t="shared" si="4"/>
        <v>1047296.5900000009</v>
      </c>
      <c r="D70" s="75">
        <f t="shared" si="0"/>
        <v>3665.54</v>
      </c>
      <c r="E70" s="75">
        <f t="shared" si="5"/>
        <v>6924.29</v>
      </c>
      <c r="F70" s="75">
        <f t="shared" si="2"/>
        <v>10589.83</v>
      </c>
      <c r="G70" s="75">
        <f t="shared" si="1"/>
        <v>1040372.3000000009</v>
      </c>
    </row>
    <row r="71" spans="1:7" x14ac:dyDescent="0.25">
      <c r="A71" s="73">
        <f t="shared" si="3"/>
        <v>44682</v>
      </c>
      <c r="B71" s="74">
        <v>56</v>
      </c>
      <c r="C71" s="50">
        <f t="shared" si="4"/>
        <v>1040372.3000000009</v>
      </c>
      <c r="D71" s="75">
        <f t="shared" si="0"/>
        <v>3641.3</v>
      </c>
      <c r="E71" s="75">
        <f t="shared" si="5"/>
        <v>6948.53</v>
      </c>
      <c r="F71" s="75">
        <f t="shared" si="2"/>
        <v>10589.83</v>
      </c>
      <c r="G71" s="75">
        <f t="shared" si="1"/>
        <v>1033423.7700000008</v>
      </c>
    </row>
    <row r="72" spans="1:7" x14ac:dyDescent="0.25">
      <c r="A72" s="73">
        <f t="shared" si="3"/>
        <v>44713</v>
      </c>
      <c r="B72" s="74">
        <v>57</v>
      </c>
      <c r="C72" s="50">
        <f t="shared" si="4"/>
        <v>1033423.7700000008</v>
      </c>
      <c r="D72" s="75">
        <f t="shared" si="0"/>
        <v>3616.98</v>
      </c>
      <c r="E72" s="75">
        <f t="shared" si="5"/>
        <v>6972.85</v>
      </c>
      <c r="F72" s="75">
        <f t="shared" si="2"/>
        <v>10589.83</v>
      </c>
      <c r="G72" s="75">
        <f t="shared" si="1"/>
        <v>1026450.9200000009</v>
      </c>
    </row>
    <row r="73" spans="1:7" x14ac:dyDescent="0.25">
      <c r="A73" s="73">
        <f t="shared" si="3"/>
        <v>44743</v>
      </c>
      <c r="B73" s="74">
        <v>58</v>
      </c>
      <c r="C73" s="50">
        <f t="shared" si="4"/>
        <v>1026450.9200000009</v>
      </c>
      <c r="D73" s="75">
        <f t="shared" si="0"/>
        <v>3592.58</v>
      </c>
      <c r="E73" s="75">
        <f t="shared" si="5"/>
        <v>6997.25</v>
      </c>
      <c r="F73" s="75">
        <f t="shared" si="2"/>
        <v>10589.83</v>
      </c>
      <c r="G73" s="75">
        <f t="shared" si="1"/>
        <v>1019453.6700000009</v>
      </c>
    </row>
    <row r="74" spans="1:7" x14ac:dyDescent="0.25">
      <c r="A74" s="73">
        <f t="shared" si="3"/>
        <v>44774</v>
      </c>
      <c r="B74" s="74">
        <v>59</v>
      </c>
      <c r="C74" s="50">
        <f t="shared" si="4"/>
        <v>1019453.6700000009</v>
      </c>
      <c r="D74" s="75">
        <f t="shared" si="0"/>
        <v>3568.09</v>
      </c>
      <c r="E74" s="75">
        <f t="shared" si="5"/>
        <v>7021.74</v>
      </c>
      <c r="F74" s="75">
        <f t="shared" si="2"/>
        <v>10589.83</v>
      </c>
      <c r="G74" s="75">
        <f t="shared" si="1"/>
        <v>1012431.9300000009</v>
      </c>
    </row>
    <row r="75" spans="1:7" x14ac:dyDescent="0.25">
      <c r="A75" s="73">
        <f t="shared" si="3"/>
        <v>44805</v>
      </c>
      <c r="B75" s="74">
        <v>60</v>
      </c>
      <c r="C75" s="50">
        <f>G74</f>
        <v>1012431.9300000009</v>
      </c>
      <c r="D75" s="75">
        <f>ROUND(C75*$E$12/12,2)</f>
        <v>3543.51</v>
      </c>
      <c r="E75" s="75">
        <f>F75-D75</f>
        <v>7046.32</v>
      </c>
      <c r="F75" s="75">
        <f t="shared" si="2"/>
        <v>10589.83</v>
      </c>
      <c r="G75" s="75">
        <f>C75-E75</f>
        <v>1005385.6100000009</v>
      </c>
    </row>
    <row r="76" spans="1:7" x14ac:dyDescent="0.25">
      <c r="A76" s="73">
        <f t="shared" si="3"/>
        <v>44835</v>
      </c>
      <c r="B76" s="74">
        <v>61</v>
      </c>
      <c r="C76" s="50">
        <f>G75</f>
        <v>1005385.6100000009</v>
      </c>
      <c r="D76" s="75">
        <f>ROUND(C76*$E$12/12,2)</f>
        <v>3518.85</v>
      </c>
      <c r="E76" s="75">
        <f>F76-D76</f>
        <v>7070.98</v>
      </c>
      <c r="F76" s="75">
        <f t="shared" si="2"/>
        <v>10589.83</v>
      </c>
      <c r="G76" s="75">
        <f>C76-E76</f>
        <v>998314.63000000094</v>
      </c>
    </row>
    <row r="77" spans="1:7" x14ac:dyDescent="0.25">
      <c r="A77" s="73">
        <f t="shared" si="3"/>
        <v>44866</v>
      </c>
      <c r="B77" s="74">
        <v>62</v>
      </c>
      <c r="C77" s="50">
        <f>G76</f>
        <v>998314.63000000094</v>
      </c>
      <c r="D77" s="75">
        <f>ROUND(C77*$E$12/12,2)</f>
        <v>3494.1</v>
      </c>
      <c r="E77" s="75">
        <f>F77-D77</f>
        <v>7095.73</v>
      </c>
      <c r="F77" s="75">
        <f t="shared" si="2"/>
        <v>10589.83</v>
      </c>
      <c r="G77" s="75">
        <f>C77-E77</f>
        <v>991218.90000000095</v>
      </c>
    </row>
    <row r="78" spans="1:7" x14ac:dyDescent="0.25">
      <c r="A78" s="73">
        <f t="shared" si="3"/>
        <v>44896</v>
      </c>
      <c r="B78" s="74">
        <v>63</v>
      </c>
      <c r="C78" s="50">
        <f>G77</f>
        <v>991218.90000000095</v>
      </c>
      <c r="D78" s="75">
        <f>ROUND(C78*$E$12/12,2)</f>
        <v>3469.27</v>
      </c>
      <c r="E78" s="75">
        <f>F78-D78</f>
        <v>7120.5599999999995</v>
      </c>
      <c r="F78" s="75">
        <f t="shared" si="2"/>
        <v>10589.83</v>
      </c>
      <c r="G78" s="75">
        <f>C78-E78</f>
        <v>984098.3400000009</v>
      </c>
    </row>
    <row r="79" spans="1:7" x14ac:dyDescent="0.25">
      <c r="A79" s="73">
        <f t="shared" si="3"/>
        <v>44927</v>
      </c>
      <c r="B79" s="74">
        <v>64</v>
      </c>
      <c r="C79" s="50">
        <f>G78</f>
        <v>984098.3400000009</v>
      </c>
      <c r="D79" s="75">
        <f>ROUND(C79*$E$12/12,2)</f>
        <v>3444.34</v>
      </c>
      <c r="E79" s="75">
        <f>F79-D79</f>
        <v>7145.49</v>
      </c>
      <c r="F79" s="75">
        <f t="shared" si="2"/>
        <v>10589.83</v>
      </c>
      <c r="G79" s="75">
        <f>C79-E79</f>
        <v>976952.85000000091</v>
      </c>
    </row>
    <row r="80" spans="1:7" x14ac:dyDescent="0.25">
      <c r="A80" s="73">
        <f t="shared" si="3"/>
        <v>44958</v>
      </c>
      <c r="B80" s="74">
        <v>65</v>
      </c>
      <c r="C80" s="50">
        <f t="shared" ref="C80:C135" si="6">G79</f>
        <v>976952.85000000091</v>
      </c>
      <c r="D80" s="75">
        <f t="shared" ref="D80:D135" si="7">ROUND(C80*$E$12/12,2)</f>
        <v>3419.33</v>
      </c>
      <c r="E80" s="75">
        <f t="shared" ref="E80:E135" si="8">F80-D80</f>
        <v>7170.5</v>
      </c>
      <c r="F80" s="75">
        <f t="shared" si="2"/>
        <v>10589.83</v>
      </c>
      <c r="G80" s="75">
        <f t="shared" ref="G80:G135" si="9">C80-E80</f>
        <v>969782.35000000091</v>
      </c>
    </row>
    <row r="81" spans="1:7" x14ac:dyDescent="0.25">
      <c r="A81" s="73">
        <f t="shared" si="3"/>
        <v>44986</v>
      </c>
      <c r="B81" s="74">
        <v>66</v>
      </c>
      <c r="C81" s="50">
        <f t="shared" si="6"/>
        <v>969782.35000000091</v>
      </c>
      <c r="D81" s="75">
        <f t="shared" si="7"/>
        <v>3394.24</v>
      </c>
      <c r="E81" s="75">
        <f t="shared" si="8"/>
        <v>7195.59</v>
      </c>
      <c r="F81" s="75">
        <f t="shared" si="2"/>
        <v>10589.83</v>
      </c>
      <c r="G81" s="75">
        <f t="shared" si="9"/>
        <v>962586.76000000094</v>
      </c>
    </row>
    <row r="82" spans="1:7" x14ac:dyDescent="0.25">
      <c r="A82" s="73">
        <f t="shared" si="3"/>
        <v>45017</v>
      </c>
      <c r="B82" s="74">
        <v>67</v>
      </c>
      <c r="C82" s="50">
        <f t="shared" si="6"/>
        <v>962586.76000000094</v>
      </c>
      <c r="D82" s="75">
        <f t="shared" si="7"/>
        <v>3369.05</v>
      </c>
      <c r="E82" s="75">
        <f t="shared" si="8"/>
        <v>7220.78</v>
      </c>
      <c r="F82" s="75">
        <f t="shared" ref="F82:F135" si="10">F81</f>
        <v>10589.83</v>
      </c>
      <c r="G82" s="75">
        <f t="shared" si="9"/>
        <v>955365.98000000091</v>
      </c>
    </row>
    <row r="83" spans="1:7" x14ac:dyDescent="0.25">
      <c r="A83" s="73">
        <f t="shared" ref="A83:A135" si="11">EDATE(A82,1)</f>
        <v>45047</v>
      </c>
      <c r="B83" s="74">
        <v>68</v>
      </c>
      <c r="C83" s="50">
        <f t="shared" si="6"/>
        <v>955365.98000000091</v>
      </c>
      <c r="D83" s="75">
        <f t="shared" si="7"/>
        <v>3343.78</v>
      </c>
      <c r="E83" s="75">
        <f t="shared" si="8"/>
        <v>7246.0499999999993</v>
      </c>
      <c r="F83" s="75">
        <f t="shared" si="10"/>
        <v>10589.83</v>
      </c>
      <c r="G83" s="75">
        <f t="shared" si="9"/>
        <v>948119.93000000087</v>
      </c>
    </row>
    <row r="84" spans="1:7" x14ac:dyDescent="0.25">
      <c r="A84" s="73">
        <f t="shared" si="11"/>
        <v>45078</v>
      </c>
      <c r="B84" s="74">
        <v>69</v>
      </c>
      <c r="C84" s="50">
        <f t="shared" si="6"/>
        <v>948119.93000000087</v>
      </c>
      <c r="D84" s="75">
        <f t="shared" si="7"/>
        <v>3318.42</v>
      </c>
      <c r="E84" s="75">
        <f t="shared" si="8"/>
        <v>7271.41</v>
      </c>
      <c r="F84" s="75">
        <f t="shared" si="10"/>
        <v>10589.83</v>
      </c>
      <c r="G84" s="75">
        <f t="shared" si="9"/>
        <v>940848.52000000083</v>
      </c>
    </row>
    <row r="85" spans="1:7" x14ac:dyDescent="0.25">
      <c r="A85" s="73">
        <f t="shared" si="11"/>
        <v>45108</v>
      </c>
      <c r="B85" s="74">
        <v>70</v>
      </c>
      <c r="C85" s="50">
        <f t="shared" si="6"/>
        <v>940848.52000000083</v>
      </c>
      <c r="D85" s="75">
        <f t="shared" si="7"/>
        <v>3292.97</v>
      </c>
      <c r="E85" s="75">
        <f t="shared" si="8"/>
        <v>7296.8600000000006</v>
      </c>
      <c r="F85" s="75">
        <f t="shared" si="10"/>
        <v>10589.83</v>
      </c>
      <c r="G85" s="75">
        <f t="shared" si="9"/>
        <v>933551.66000000085</v>
      </c>
    </row>
    <row r="86" spans="1:7" x14ac:dyDescent="0.25">
      <c r="A86" s="73">
        <f t="shared" si="11"/>
        <v>45139</v>
      </c>
      <c r="B86" s="74">
        <v>71</v>
      </c>
      <c r="C86" s="50">
        <f t="shared" si="6"/>
        <v>933551.66000000085</v>
      </c>
      <c r="D86" s="75">
        <f t="shared" si="7"/>
        <v>3267.43</v>
      </c>
      <c r="E86" s="75">
        <f t="shared" si="8"/>
        <v>7322.4</v>
      </c>
      <c r="F86" s="75">
        <f t="shared" si="10"/>
        <v>10589.83</v>
      </c>
      <c r="G86" s="75">
        <f t="shared" si="9"/>
        <v>926229.26000000082</v>
      </c>
    </row>
    <row r="87" spans="1:7" x14ac:dyDescent="0.25">
      <c r="A87" s="73">
        <f t="shared" si="11"/>
        <v>45170</v>
      </c>
      <c r="B87" s="74">
        <v>72</v>
      </c>
      <c r="C87" s="50">
        <f t="shared" si="6"/>
        <v>926229.26000000082</v>
      </c>
      <c r="D87" s="75">
        <f t="shared" si="7"/>
        <v>3241.8</v>
      </c>
      <c r="E87" s="75">
        <f t="shared" si="8"/>
        <v>7348.03</v>
      </c>
      <c r="F87" s="75">
        <f t="shared" si="10"/>
        <v>10589.83</v>
      </c>
      <c r="G87" s="75">
        <f t="shared" si="9"/>
        <v>918881.2300000008</v>
      </c>
    </row>
    <row r="88" spans="1:7" x14ac:dyDescent="0.25">
      <c r="A88" s="73">
        <f t="shared" si="11"/>
        <v>45200</v>
      </c>
      <c r="B88" s="74">
        <v>73</v>
      </c>
      <c r="C88" s="50">
        <f t="shared" si="6"/>
        <v>918881.2300000008</v>
      </c>
      <c r="D88" s="75">
        <f t="shared" si="7"/>
        <v>3216.08</v>
      </c>
      <c r="E88" s="75">
        <f t="shared" si="8"/>
        <v>7373.75</v>
      </c>
      <c r="F88" s="75">
        <f t="shared" si="10"/>
        <v>10589.83</v>
      </c>
      <c r="G88" s="75">
        <f t="shared" si="9"/>
        <v>911507.4800000008</v>
      </c>
    </row>
    <row r="89" spans="1:7" x14ac:dyDescent="0.25">
      <c r="A89" s="73">
        <f t="shared" si="11"/>
        <v>45231</v>
      </c>
      <c r="B89" s="74">
        <v>74</v>
      </c>
      <c r="C89" s="50">
        <f t="shared" si="6"/>
        <v>911507.4800000008</v>
      </c>
      <c r="D89" s="75">
        <f t="shared" si="7"/>
        <v>3190.28</v>
      </c>
      <c r="E89" s="75">
        <f t="shared" si="8"/>
        <v>7399.5499999999993</v>
      </c>
      <c r="F89" s="75">
        <f t="shared" si="10"/>
        <v>10589.83</v>
      </c>
      <c r="G89" s="75">
        <f t="shared" si="9"/>
        <v>904107.93000000075</v>
      </c>
    </row>
    <row r="90" spans="1:7" x14ac:dyDescent="0.25">
      <c r="A90" s="73">
        <f t="shared" si="11"/>
        <v>45261</v>
      </c>
      <c r="B90" s="74">
        <v>75</v>
      </c>
      <c r="C90" s="50">
        <f t="shared" si="6"/>
        <v>904107.93000000075</v>
      </c>
      <c r="D90" s="75">
        <f t="shared" si="7"/>
        <v>3164.38</v>
      </c>
      <c r="E90" s="75">
        <f t="shared" si="8"/>
        <v>7425.45</v>
      </c>
      <c r="F90" s="75">
        <f t="shared" si="10"/>
        <v>10589.83</v>
      </c>
      <c r="G90" s="75">
        <f t="shared" si="9"/>
        <v>896682.4800000008</v>
      </c>
    </row>
    <row r="91" spans="1:7" x14ac:dyDescent="0.25">
      <c r="A91" s="73">
        <f t="shared" si="11"/>
        <v>45292</v>
      </c>
      <c r="B91" s="74">
        <v>76</v>
      </c>
      <c r="C91" s="50">
        <f t="shared" si="6"/>
        <v>896682.4800000008</v>
      </c>
      <c r="D91" s="75">
        <f t="shared" si="7"/>
        <v>3138.39</v>
      </c>
      <c r="E91" s="75">
        <f t="shared" si="8"/>
        <v>7451.4400000000005</v>
      </c>
      <c r="F91" s="75">
        <f t="shared" si="10"/>
        <v>10589.83</v>
      </c>
      <c r="G91" s="75">
        <f t="shared" si="9"/>
        <v>889231.04000000085</v>
      </c>
    </row>
    <row r="92" spans="1:7" x14ac:dyDescent="0.25">
      <c r="A92" s="73">
        <f t="shared" si="11"/>
        <v>45323</v>
      </c>
      <c r="B92" s="74">
        <v>77</v>
      </c>
      <c r="C92" s="50">
        <f t="shared" si="6"/>
        <v>889231.04000000085</v>
      </c>
      <c r="D92" s="75">
        <f t="shared" si="7"/>
        <v>3112.31</v>
      </c>
      <c r="E92" s="75">
        <f t="shared" si="8"/>
        <v>7477.52</v>
      </c>
      <c r="F92" s="75">
        <f t="shared" si="10"/>
        <v>10589.83</v>
      </c>
      <c r="G92" s="75">
        <f t="shared" si="9"/>
        <v>881753.52000000083</v>
      </c>
    </row>
    <row r="93" spans="1:7" x14ac:dyDescent="0.25">
      <c r="A93" s="73">
        <f t="shared" si="11"/>
        <v>45352</v>
      </c>
      <c r="B93" s="74">
        <v>78</v>
      </c>
      <c r="C93" s="50">
        <f t="shared" si="6"/>
        <v>881753.52000000083</v>
      </c>
      <c r="D93" s="75">
        <f t="shared" si="7"/>
        <v>3086.14</v>
      </c>
      <c r="E93" s="75">
        <f t="shared" si="8"/>
        <v>7503.6900000000005</v>
      </c>
      <c r="F93" s="75">
        <f t="shared" si="10"/>
        <v>10589.83</v>
      </c>
      <c r="G93" s="75">
        <f t="shared" si="9"/>
        <v>874249.83000000089</v>
      </c>
    </row>
    <row r="94" spans="1:7" x14ac:dyDescent="0.25">
      <c r="A94" s="73">
        <f t="shared" si="11"/>
        <v>45383</v>
      </c>
      <c r="B94" s="74">
        <v>79</v>
      </c>
      <c r="C94" s="50">
        <f t="shared" si="6"/>
        <v>874249.83000000089</v>
      </c>
      <c r="D94" s="75">
        <f t="shared" si="7"/>
        <v>3059.87</v>
      </c>
      <c r="E94" s="75">
        <f t="shared" si="8"/>
        <v>7529.96</v>
      </c>
      <c r="F94" s="75">
        <f t="shared" si="10"/>
        <v>10589.83</v>
      </c>
      <c r="G94" s="75">
        <f t="shared" si="9"/>
        <v>866719.87000000093</v>
      </c>
    </row>
    <row r="95" spans="1:7" x14ac:dyDescent="0.25">
      <c r="A95" s="73">
        <f t="shared" si="11"/>
        <v>45413</v>
      </c>
      <c r="B95" s="74">
        <v>80</v>
      </c>
      <c r="C95" s="50">
        <f t="shared" si="6"/>
        <v>866719.87000000093</v>
      </c>
      <c r="D95" s="75">
        <f t="shared" si="7"/>
        <v>3033.52</v>
      </c>
      <c r="E95" s="75">
        <f t="shared" si="8"/>
        <v>7556.3099999999995</v>
      </c>
      <c r="F95" s="75">
        <f t="shared" si="10"/>
        <v>10589.83</v>
      </c>
      <c r="G95" s="75">
        <f t="shared" si="9"/>
        <v>859163.56000000087</v>
      </c>
    </row>
    <row r="96" spans="1:7" x14ac:dyDescent="0.25">
      <c r="A96" s="73">
        <f t="shared" si="11"/>
        <v>45444</v>
      </c>
      <c r="B96" s="74">
        <v>81</v>
      </c>
      <c r="C96" s="50">
        <f t="shared" si="6"/>
        <v>859163.56000000087</v>
      </c>
      <c r="D96" s="75">
        <f t="shared" si="7"/>
        <v>3007.07</v>
      </c>
      <c r="E96" s="75">
        <f t="shared" si="8"/>
        <v>7582.76</v>
      </c>
      <c r="F96" s="75">
        <f t="shared" si="10"/>
        <v>10589.83</v>
      </c>
      <c r="G96" s="75">
        <f t="shared" si="9"/>
        <v>851580.80000000086</v>
      </c>
    </row>
    <row r="97" spans="1:7" x14ac:dyDescent="0.25">
      <c r="A97" s="73">
        <f t="shared" si="11"/>
        <v>45474</v>
      </c>
      <c r="B97" s="74">
        <v>82</v>
      </c>
      <c r="C97" s="50">
        <f t="shared" si="6"/>
        <v>851580.80000000086</v>
      </c>
      <c r="D97" s="75">
        <f t="shared" si="7"/>
        <v>2980.53</v>
      </c>
      <c r="E97" s="75">
        <f t="shared" si="8"/>
        <v>7609.2999999999993</v>
      </c>
      <c r="F97" s="75">
        <f t="shared" si="10"/>
        <v>10589.83</v>
      </c>
      <c r="G97" s="75">
        <f t="shared" si="9"/>
        <v>843971.50000000081</v>
      </c>
    </row>
    <row r="98" spans="1:7" x14ac:dyDescent="0.25">
      <c r="A98" s="73">
        <f t="shared" si="11"/>
        <v>45505</v>
      </c>
      <c r="B98" s="74">
        <v>83</v>
      </c>
      <c r="C98" s="50">
        <f t="shared" si="6"/>
        <v>843971.50000000081</v>
      </c>
      <c r="D98" s="75">
        <f t="shared" si="7"/>
        <v>2953.9</v>
      </c>
      <c r="E98" s="75">
        <f t="shared" si="8"/>
        <v>7635.93</v>
      </c>
      <c r="F98" s="75">
        <f t="shared" si="10"/>
        <v>10589.83</v>
      </c>
      <c r="G98" s="75">
        <f t="shared" si="9"/>
        <v>836335.57000000076</v>
      </c>
    </row>
    <row r="99" spans="1:7" x14ac:dyDescent="0.25">
      <c r="A99" s="73">
        <f t="shared" si="11"/>
        <v>45536</v>
      </c>
      <c r="B99" s="74">
        <v>84</v>
      </c>
      <c r="C99" s="50">
        <f t="shared" si="6"/>
        <v>836335.57000000076</v>
      </c>
      <c r="D99" s="75">
        <f t="shared" si="7"/>
        <v>2927.17</v>
      </c>
      <c r="E99" s="75">
        <f t="shared" si="8"/>
        <v>7662.66</v>
      </c>
      <c r="F99" s="75">
        <f t="shared" si="10"/>
        <v>10589.83</v>
      </c>
      <c r="G99" s="75">
        <f t="shared" si="9"/>
        <v>828672.91000000073</v>
      </c>
    </row>
    <row r="100" spans="1:7" x14ac:dyDescent="0.25">
      <c r="A100" s="73">
        <f t="shared" si="11"/>
        <v>45566</v>
      </c>
      <c r="B100" s="74">
        <v>85</v>
      </c>
      <c r="C100" s="50">
        <f t="shared" si="6"/>
        <v>828672.91000000073</v>
      </c>
      <c r="D100" s="75">
        <f t="shared" si="7"/>
        <v>2900.36</v>
      </c>
      <c r="E100" s="75">
        <f t="shared" si="8"/>
        <v>7689.4699999999993</v>
      </c>
      <c r="F100" s="75">
        <f t="shared" si="10"/>
        <v>10589.83</v>
      </c>
      <c r="G100" s="75">
        <f t="shared" si="9"/>
        <v>820983.44000000076</v>
      </c>
    </row>
    <row r="101" spans="1:7" x14ac:dyDescent="0.25">
      <c r="A101" s="73">
        <f t="shared" si="11"/>
        <v>45597</v>
      </c>
      <c r="B101" s="74">
        <v>86</v>
      </c>
      <c r="C101" s="50">
        <f t="shared" si="6"/>
        <v>820983.44000000076</v>
      </c>
      <c r="D101" s="75">
        <f t="shared" si="7"/>
        <v>2873.44</v>
      </c>
      <c r="E101" s="75">
        <f t="shared" si="8"/>
        <v>7716.3899999999994</v>
      </c>
      <c r="F101" s="75">
        <f t="shared" si="10"/>
        <v>10589.83</v>
      </c>
      <c r="G101" s="75">
        <f t="shared" si="9"/>
        <v>813267.05000000075</v>
      </c>
    </row>
    <row r="102" spans="1:7" x14ac:dyDescent="0.25">
      <c r="A102" s="73">
        <f t="shared" si="11"/>
        <v>45627</v>
      </c>
      <c r="B102" s="74">
        <v>87</v>
      </c>
      <c r="C102" s="50">
        <f t="shared" si="6"/>
        <v>813267.05000000075</v>
      </c>
      <c r="D102" s="75">
        <f t="shared" si="7"/>
        <v>2846.43</v>
      </c>
      <c r="E102" s="75">
        <f t="shared" si="8"/>
        <v>7743.4</v>
      </c>
      <c r="F102" s="75">
        <f t="shared" si="10"/>
        <v>10589.83</v>
      </c>
      <c r="G102" s="75">
        <f t="shared" si="9"/>
        <v>805523.65000000072</v>
      </c>
    </row>
    <row r="103" spans="1:7" x14ac:dyDescent="0.25">
      <c r="A103" s="73">
        <f t="shared" si="11"/>
        <v>45658</v>
      </c>
      <c r="B103" s="74">
        <v>88</v>
      </c>
      <c r="C103" s="50">
        <f t="shared" si="6"/>
        <v>805523.65000000072</v>
      </c>
      <c r="D103" s="75">
        <f t="shared" si="7"/>
        <v>2819.33</v>
      </c>
      <c r="E103" s="75">
        <f t="shared" si="8"/>
        <v>7770.5</v>
      </c>
      <c r="F103" s="75">
        <f t="shared" si="10"/>
        <v>10589.83</v>
      </c>
      <c r="G103" s="75">
        <f t="shared" si="9"/>
        <v>797753.15000000072</v>
      </c>
    </row>
    <row r="104" spans="1:7" x14ac:dyDescent="0.25">
      <c r="A104" s="73">
        <f t="shared" si="11"/>
        <v>45689</v>
      </c>
      <c r="B104" s="74">
        <v>89</v>
      </c>
      <c r="C104" s="50">
        <f t="shared" si="6"/>
        <v>797753.15000000072</v>
      </c>
      <c r="D104" s="75">
        <f t="shared" si="7"/>
        <v>2792.14</v>
      </c>
      <c r="E104" s="75">
        <f t="shared" si="8"/>
        <v>7797.6900000000005</v>
      </c>
      <c r="F104" s="75">
        <f t="shared" si="10"/>
        <v>10589.83</v>
      </c>
      <c r="G104" s="75">
        <f t="shared" si="9"/>
        <v>789955.46000000078</v>
      </c>
    </row>
    <row r="105" spans="1:7" x14ac:dyDescent="0.25">
      <c r="A105" s="73">
        <f t="shared" si="11"/>
        <v>45717</v>
      </c>
      <c r="B105" s="74">
        <v>90</v>
      </c>
      <c r="C105" s="50">
        <f t="shared" si="6"/>
        <v>789955.46000000078</v>
      </c>
      <c r="D105" s="75">
        <f t="shared" si="7"/>
        <v>2764.84</v>
      </c>
      <c r="E105" s="75">
        <f t="shared" si="8"/>
        <v>7824.99</v>
      </c>
      <c r="F105" s="75">
        <f t="shared" si="10"/>
        <v>10589.83</v>
      </c>
      <c r="G105" s="75">
        <f t="shared" si="9"/>
        <v>782130.47000000079</v>
      </c>
    </row>
    <row r="106" spans="1:7" x14ac:dyDescent="0.25">
      <c r="A106" s="73">
        <f t="shared" si="11"/>
        <v>45748</v>
      </c>
      <c r="B106" s="74">
        <v>91</v>
      </c>
      <c r="C106" s="50">
        <f t="shared" si="6"/>
        <v>782130.47000000079</v>
      </c>
      <c r="D106" s="75">
        <f t="shared" si="7"/>
        <v>2737.46</v>
      </c>
      <c r="E106" s="75">
        <f t="shared" si="8"/>
        <v>7852.37</v>
      </c>
      <c r="F106" s="75">
        <f t="shared" si="10"/>
        <v>10589.83</v>
      </c>
      <c r="G106" s="75">
        <f t="shared" si="9"/>
        <v>774278.10000000079</v>
      </c>
    </row>
    <row r="107" spans="1:7" x14ac:dyDescent="0.25">
      <c r="A107" s="73">
        <f t="shared" si="11"/>
        <v>45778</v>
      </c>
      <c r="B107" s="74">
        <v>92</v>
      </c>
      <c r="C107" s="50">
        <f t="shared" si="6"/>
        <v>774278.10000000079</v>
      </c>
      <c r="D107" s="75">
        <f t="shared" si="7"/>
        <v>2709.97</v>
      </c>
      <c r="E107" s="75">
        <f t="shared" si="8"/>
        <v>7879.8600000000006</v>
      </c>
      <c r="F107" s="75">
        <f t="shared" si="10"/>
        <v>10589.83</v>
      </c>
      <c r="G107" s="75">
        <f t="shared" si="9"/>
        <v>766398.24000000081</v>
      </c>
    </row>
    <row r="108" spans="1:7" x14ac:dyDescent="0.25">
      <c r="A108" s="73">
        <f t="shared" si="11"/>
        <v>45809</v>
      </c>
      <c r="B108" s="74">
        <v>93</v>
      </c>
      <c r="C108" s="50">
        <f t="shared" si="6"/>
        <v>766398.24000000081</v>
      </c>
      <c r="D108" s="75">
        <f t="shared" si="7"/>
        <v>2682.39</v>
      </c>
      <c r="E108" s="75">
        <f t="shared" si="8"/>
        <v>7907.4400000000005</v>
      </c>
      <c r="F108" s="75">
        <f t="shared" si="10"/>
        <v>10589.83</v>
      </c>
      <c r="G108" s="75">
        <f t="shared" si="9"/>
        <v>758490.80000000086</v>
      </c>
    </row>
    <row r="109" spans="1:7" x14ac:dyDescent="0.25">
      <c r="A109" s="73">
        <f t="shared" si="11"/>
        <v>45839</v>
      </c>
      <c r="B109" s="74">
        <v>94</v>
      </c>
      <c r="C109" s="50">
        <f t="shared" si="6"/>
        <v>758490.80000000086</v>
      </c>
      <c r="D109" s="75">
        <f t="shared" si="7"/>
        <v>2654.72</v>
      </c>
      <c r="E109" s="75">
        <f t="shared" si="8"/>
        <v>7935.1100000000006</v>
      </c>
      <c r="F109" s="75">
        <f t="shared" si="10"/>
        <v>10589.83</v>
      </c>
      <c r="G109" s="75">
        <f t="shared" si="9"/>
        <v>750555.69000000088</v>
      </c>
    </row>
    <row r="110" spans="1:7" x14ac:dyDescent="0.25">
      <c r="A110" s="73">
        <f t="shared" si="11"/>
        <v>45870</v>
      </c>
      <c r="B110" s="74">
        <v>95</v>
      </c>
      <c r="C110" s="50">
        <f t="shared" si="6"/>
        <v>750555.69000000088</v>
      </c>
      <c r="D110" s="75">
        <f t="shared" si="7"/>
        <v>2626.94</v>
      </c>
      <c r="E110" s="75">
        <f t="shared" si="8"/>
        <v>7962.8899999999994</v>
      </c>
      <c r="F110" s="75">
        <f t="shared" si="10"/>
        <v>10589.83</v>
      </c>
      <c r="G110" s="75">
        <f t="shared" si="9"/>
        <v>742592.80000000086</v>
      </c>
    </row>
    <row r="111" spans="1:7" x14ac:dyDescent="0.25">
      <c r="A111" s="73">
        <f t="shared" si="11"/>
        <v>45901</v>
      </c>
      <c r="B111" s="74">
        <v>96</v>
      </c>
      <c r="C111" s="50">
        <f t="shared" si="6"/>
        <v>742592.80000000086</v>
      </c>
      <c r="D111" s="75">
        <f t="shared" si="7"/>
        <v>2599.0700000000002</v>
      </c>
      <c r="E111" s="75">
        <f t="shared" si="8"/>
        <v>7990.76</v>
      </c>
      <c r="F111" s="75">
        <f t="shared" si="10"/>
        <v>10589.83</v>
      </c>
      <c r="G111" s="75">
        <f t="shared" si="9"/>
        <v>734602.04000000085</v>
      </c>
    </row>
    <row r="112" spans="1:7" x14ac:dyDescent="0.25">
      <c r="A112" s="73">
        <f t="shared" si="11"/>
        <v>45931</v>
      </c>
      <c r="B112" s="74">
        <v>97</v>
      </c>
      <c r="C112" s="50">
        <f t="shared" si="6"/>
        <v>734602.04000000085</v>
      </c>
      <c r="D112" s="75">
        <f t="shared" si="7"/>
        <v>2571.11</v>
      </c>
      <c r="E112" s="75">
        <f t="shared" si="8"/>
        <v>8018.7199999999993</v>
      </c>
      <c r="F112" s="75">
        <f t="shared" si="10"/>
        <v>10589.83</v>
      </c>
      <c r="G112" s="75">
        <f t="shared" si="9"/>
        <v>726583.32000000088</v>
      </c>
    </row>
    <row r="113" spans="1:7" x14ac:dyDescent="0.25">
      <c r="A113" s="73">
        <f t="shared" si="11"/>
        <v>45962</v>
      </c>
      <c r="B113" s="74">
        <v>98</v>
      </c>
      <c r="C113" s="50">
        <f t="shared" si="6"/>
        <v>726583.32000000088</v>
      </c>
      <c r="D113" s="75">
        <f t="shared" si="7"/>
        <v>2543.04</v>
      </c>
      <c r="E113" s="75">
        <f t="shared" si="8"/>
        <v>8046.79</v>
      </c>
      <c r="F113" s="75">
        <f t="shared" si="10"/>
        <v>10589.83</v>
      </c>
      <c r="G113" s="75">
        <f t="shared" si="9"/>
        <v>718536.53000000084</v>
      </c>
    </row>
    <row r="114" spans="1:7" x14ac:dyDescent="0.25">
      <c r="A114" s="73">
        <f t="shared" si="11"/>
        <v>45992</v>
      </c>
      <c r="B114" s="74">
        <v>99</v>
      </c>
      <c r="C114" s="50">
        <f t="shared" si="6"/>
        <v>718536.53000000084</v>
      </c>
      <c r="D114" s="75">
        <f t="shared" si="7"/>
        <v>2514.88</v>
      </c>
      <c r="E114" s="75">
        <f t="shared" si="8"/>
        <v>8074.95</v>
      </c>
      <c r="F114" s="75">
        <f t="shared" si="10"/>
        <v>10589.83</v>
      </c>
      <c r="G114" s="75">
        <f t="shared" si="9"/>
        <v>710461.58000000089</v>
      </c>
    </row>
    <row r="115" spans="1:7" x14ac:dyDescent="0.25">
      <c r="A115" s="73">
        <f t="shared" si="11"/>
        <v>46023</v>
      </c>
      <c r="B115" s="74">
        <v>100</v>
      </c>
      <c r="C115" s="50">
        <f t="shared" si="6"/>
        <v>710461.58000000089</v>
      </c>
      <c r="D115" s="75">
        <f t="shared" si="7"/>
        <v>2486.62</v>
      </c>
      <c r="E115" s="75">
        <f t="shared" si="8"/>
        <v>8103.21</v>
      </c>
      <c r="F115" s="75">
        <f t="shared" si="10"/>
        <v>10589.83</v>
      </c>
      <c r="G115" s="75">
        <f t="shared" si="9"/>
        <v>702358.37000000093</v>
      </c>
    </row>
    <row r="116" spans="1:7" x14ac:dyDescent="0.25">
      <c r="A116" s="73">
        <f t="shared" si="11"/>
        <v>46054</v>
      </c>
      <c r="B116" s="74">
        <v>101</v>
      </c>
      <c r="C116" s="50">
        <f t="shared" si="6"/>
        <v>702358.37000000093</v>
      </c>
      <c r="D116" s="75">
        <f t="shared" si="7"/>
        <v>2458.25</v>
      </c>
      <c r="E116" s="75">
        <f t="shared" si="8"/>
        <v>8131.58</v>
      </c>
      <c r="F116" s="75">
        <f t="shared" si="10"/>
        <v>10589.83</v>
      </c>
      <c r="G116" s="75">
        <f t="shared" si="9"/>
        <v>694226.79000000097</v>
      </c>
    </row>
    <row r="117" spans="1:7" x14ac:dyDescent="0.25">
      <c r="A117" s="73">
        <f t="shared" si="11"/>
        <v>46082</v>
      </c>
      <c r="B117" s="74">
        <v>102</v>
      </c>
      <c r="C117" s="50">
        <f t="shared" si="6"/>
        <v>694226.79000000097</v>
      </c>
      <c r="D117" s="75">
        <f t="shared" si="7"/>
        <v>2429.79</v>
      </c>
      <c r="E117" s="75">
        <f t="shared" si="8"/>
        <v>8160.04</v>
      </c>
      <c r="F117" s="75">
        <f t="shared" si="10"/>
        <v>10589.83</v>
      </c>
      <c r="G117" s="75">
        <f t="shared" si="9"/>
        <v>686066.75000000093</v>
      </c>
    </row>
    <row r="118" spans="1:7" x14ac:dyDescent="0.25">
      <c r="A118" s="73">
        <f t="shared" si="11"/>
        <v>46113</v>
      </c>
      <c r="B118" s="74">
        <v>103</v>
      </c>
      <c r="C118" s="50">
        <f t="shared" si="6"/>
        <v>686066.75000000093</v>
      </c>
      <c r="D118" s="75">
        <f t="shared" si="7"/>
        <v>2401.23</v>
      </c>
      <c r="E118" s="75">
        <f t="shared" si="8"/>
        <v>8188.6</v>
      </c>
      <c r="F118" s="75">
        <f t="shared" si="10"/>
        <v>10589.83</v>
      </c>
      <c r="G118" s="75">
        <f t="shared" si="9"/>
        <v>677878.15000000095</v>
      </c>
    </row>
    <row r="119" spans="1:7" x14ac:dyDescent="0.25">
      <c r="A119" s="73">
        <f t="shared" si="11"/>
        <v>46143</v>
      </c>
      <c r="B119" s="74">
        <v>104</v>
      </c>
      <c r="C119" s="50">
        <f t="shared" si="6"/>
        <v>677878.15000000095</v>
      </c>
      <c r="D119" s="75">
        <f t="shared" si="7"/>
        <v>2372.5700000000002</v>
      </c>
      <c r="E119" s="75">
        <f t="shared" si="8"/>
        <v>8217.26</v>
      </c>
      <c r="F119" s="75">
        <f t="shared" si="10"/>
        <v>10589.83</v>
      </c>
      <c r="G119" s="75">
        <f t="shared" si="9"/>
        <v>669660.89000000095</v>
      </c>
    </row>
    <row r="120" spans="1:7" x14ac:dyDescent="0.25">
      <c r="A120" s="73">
        <f t="shared" si="11"/>
        <v>46174</v>
      </c>
      <c r="B120" s="74">
        <v>105</v>
      </c>
      <c r="C120" s="50">
        <f t="shared" si="6"/>
        <v>669660.89000000095</v>
      </c>
      <c r="D120" s="75">
        <f t="shared" si="7"/>
        <v>2343.81</v>
      </c>
      <c r="E120" s="75">
        <f t="shared" si="8"/>
        <v>8246.02</v>
      </c>
      <c r="F120" s="75">
        <f t="shared" si="10"/>
        <v>10589.83</v>
      </c>
      <c r="G120" s="75">
        <f t="shared" si="9"/>
        <v>661414.87000000093</v>
      </c>
    </row>
    <row r="121" spans="1:7" x14ac:dyDescent="0.25">
      <c r="A121" s="73">
        <f t="shared" si="11"/>
        <v>46204</v>
      </c>
      <c r="B121" s="74">
        <v>106</v>
      </c>
      <c r="C121" s="50">
        <f t="shared" si="6"/>
        <v>661414.87000000093</v>
      </c>
      <c r="D121" s="75">
        <f t="shared" si="7"/>
        <v>2314.9499999999998</v>
      </c>
      <c r="E121" s="75">
        <f t="shared" si="8"/>
        <v>8274.880000000001</v>
      </c>
      <c r="F121" s="75">
        <f t="shared" si="10"/>
        <v>10589.83</v>
      </c>
      <c r="G121" s="75">
        <f t="shared" si="9"/>
        <v>653139.99000000092</v>
      </c>
    </row>
    <row r="122" spans="1:7" x14ac:dyDescent="0.25">
      <c r="A122" s="73">
        <f t="shared" si="11"/>
        <v>46235</v>
      </c>
      <c r="B122" s="74">
        <v>107</v>
      </c>
      <c r="C122" s="50">
        <f t="shared" si="6"/>
        <v>653139.99000000092</v>
      </c>
      <c r="D122" s="75">
        <f t="shared" si="7"/>
        <v>2285.9899999999998</v>
      </c>
      <c r="E122" s="75">
        <f t="shared" si="8"/>
        <v>8303.84</v>
      </c>
      <c r="F122" s="75">
        <f t="shared" si="10"/>
        <v>10589.83</v>
      </c>
      <c r="G122" s="75">
        <f t="shared" si="9"/>
        <v>644836.15000000095</v>
      </c>
    </row>
    <row r="123" spans="1:7" x14ac:dyDescent="0.25">
      <c r="A123" s="73">
        <f t="shared" si="11"/>
        <v>46266</v>
      </c>
      <c r="B123" s="74">
        <v>108</v>
      </c>
      <c r="C123" s="50">
        <f t="shared" si="6"/>
        <v>644836.15000000095</v>
      </c>
      <c r="D123" s="75">
        <f t="shared" si="7"/>
        <v>2256.9299999999998</v>
      </c>
      <c r="E123" s="75">
        <f t="shared" si="8"/>
        <v>8332.9</v>
      </c>
      <c r="F123" s="75">
        <f t="shared" si="10"/>
        <v>10589.83</v>
      </c>
      <c r="G123" s="75">
        <f t="shared" si="9"/>
        <v>636503.25000000093</v>
      </c>
    </row>
    <row r="124" spans="1:7" x14ac:dyDescent="0.25">
      <c r="A124" s="73">
        <f t="shared" si="11"/>
        <v>46296</v>
      </c>
      <c r="B124" s="74">
        <v>109</v>
      </c>
      <c r="C124" s="50">
        <f t="shared" si="6"/>
        <v>636503.25000000093</v>
      </c>
      <c r="D124" s="75">
        <f t="shared" si="7"/>
        <v>2227.7600000000002</v>
      </c>
      <c r="E124" s="75">
        <f t="shared" si="8"/>
        <v>8362.07</v>
      </c>
      <c r="F124" s="75">
        <f t="shared" si="10"/>
        <v>10589.83</v>
      </c>
      <c r="G124" s="75">
        <f t="shared" si="9"/>
        <v>628141.18000000098</v>
      </c>
    </row>
    <row r="125" spans="1:7" x14ac:dyDescent="0.25">
      <c r="A125" s="73">
        <f t="shared" si="11"/>
        <v>46327</v>
      </c>
      <c r="B125" s="74">
        <v>110</v>
      </c>
      <c r="C125" s="50">
        <f t="shared" si="6"/>
        <v>628141.18000000098</v>
      </c>
      <c r="D125" s="75">
        <f t="shared" si="7"/>
        <v>2198.4899999999998</v>
      </c>
      <c r="E125" s="75">
        <f t="shared" si="8"/>
        <v>8391.34</v>
      </c>
      <c r="F125" s="75">
        <f t="shared" si="10"/>
        <v>10589.83</v>
      </c>
      <c r="G125" s="75">
        <f t="shared" si="9"/>
        <v>619749.84000000102</v>
      </c>
    </row>
    <row r="126" spans="1:7" x14ac:dyDescent="0.25">
      <c r="A126" s="73">
        <f t="shared" si="11"/>
        <v>46357</v>
      </c>
      <c r="B126" s="74">
        <v>111</v>
      </c>
      <c r="C126" s="50">
        <f t="shared" si="6"/>
        <v>619749.84000000102</v>
      </c>
      <c r="D126" s="75">
        <f t="shared" si="7"/>
        <v>2169.12</v>
      </c>
      <c r="E126" s="75">
        <f t="shared" si="8"/>
        <v>8420.7099999999991</v>
      </c>
      <c r="F126" s="75">
        <f t="shared" si="10"/>
        <v>10589.83</v>
      </c>
      <c r="G126" s="75">
        <f t="shared" si="9"/>
        <v>611329.13000000105</v>
      </c>
    </row>
    <row r="127" spans="1:7" x14ac:dyDescent="0.25">
      <c r="A127" s="73">
        <f t="shared" si="11"/>
        <v>46388</v>
      </c>
      <c r="B127" s="74">
        <v>112</v>
      </c>
      <c r="C127" s="50">
        <f t="shared" si="6"/>
        <v>611329.13000000105</v>
      </c>
      <c r="D127" s="75">
        <f t="shared" si="7"/>
        <v>2139.65</v>
      </c>
      <c r="E127" s="75">
        <f t="shared" si="8"/>
        <v>8450.18</v>
      </c>
      <c r="F127" s="75">
        <f t="shared" si="10"/>
        <v>10589.83</v>
      </c>
      <c r="G127" s="75">
        <f t="shared" si="9"/>
        <v>602878.950000001</v>
      </c>
    </row>
    <row r="128" spans="1:7" x14ac:dyDescent="0.25">
      <c r="A128" s="73">
        <f t="shared" si="11"/>
        <v>46419</v>
      </c>
      <c r="B128" s="74">
        <v>113</v>
      </c>
      <c r="C128" s="50">
        <f t="shared" si="6"/>
        <v>602878.950000001</v>
      </c>
      <c r="D128" s="75">
        <f t="shared" si="7"/>
        <v>2110.08</v>
      </c>
      <c r="E128" s="75">
        <f t="shared" si="8"/>
        <v>8479.75</v>
      </c>
      <c r="F128" s="75">
        <f t="shared" si="10"/>
        <v>10589.83</v>
      </c>
      <c r="G128" s="75">
        <f t="shared" si="9"/>
        <v>594399.200000001</v>
      </c>
    </row>
    <row r="129" spans="1:7" x14ac:dyDescent="0.25">
      <c r="A129" s="73">
        <f t="shared" si="11"/>
        <v>46447</v>
      </c>
      <c r="B129" s="74">
        <v>114</v>
      </c>
      <c r="C129" s="50">
        <f t="shared" si="6"/>
        <v>594399.200000001</v>
      </c>
      <c r="D129" s="75">
        <f t="shared" si="7"/>
        <v>2080.4</v>
      </c>
      <c r="E129" s="75">
        <f t="shared" si="8"/>
        <v>8509.43</v>
      </c>
      <c r="F129" s="75">
        <f t="shared" si="10"/>
        <v>10589.83</v>
      </c>
      <c r="G129" s="75">
        <f t="shared" si="9"/>
        <v>585889.77000000095</v>
      </c>
    </row>
    <row r="130" spans="1:7" x14ac:dyDescent="0.25">
      <c r="A130" s="73">
        <f t="shared" si="11"/>
        <v>46478</v>
      </c>
      <c r="B130" s="74">
        <v>115</v>
      </c>
      <c r="C130" s="50">
        <f t="shared" si="6"/>
        <v>585889.77000000095</v>
      </c>
      <c r="D130" s="75">
        <f t="shared" si="7"/>
        <v>2050.61</v>
      </c>
      <c r="E130" s="75">
        <f t="shared" si="8"/>
        <v>8539.2199999999993</v>
      </c>
      <c r="F130" s="75">
        <f t="shared" si="10"/>
        <v>10589.83</v>
      </c>
      <c r="G130" s="75">
        <f t="shared" si="9"/>
        <v>577350.55000000098</v>
      </c>
    </row>
    <row r="131" spans="1:7" x14ac:dyDescent="0.25">
      <c r="A131" s="73">
        <f t="shared" si="11"/>
        <v>46508</v>
      </c>
      <c r="B131" s="74">
        <v>116</v>
      </c>
      <c r="C131" s="50">
        <f t="shared" si="6"/>
        <v>577350.55000000098</v>
      </c>
      <c r="D131" s="75">
        <f t="shared" si="7"/>
        <v>2020.73</v>
      </c>
      <c r="E131" s="75">
        <f t="shared" si="8"/>
        <v>8569.1</v>
      </c>
      <c r="F131" s="75">
        <f t="shared" si="10"/>
        <v>10589.83</v>
      </c>
      <c r="G131" s="75">
        <f t="shared" si="9"/>
        <v>568781.450000001</v>
      </c>
    </row>
    <row r="132" spans="1:7" x14ac:dyDescent="0.25">
      <c r="A132" s="73">
        <f t="shared" si="11"/>
        <v>46539</v>
      </c>
      <c r="B132" s="74">
        <v>117</v>
      </c>
      <c r="C132" s="50">
        <f t="shared" si="6"/>
        <v>568781.450000001</v>
      </c>
      <c r="D132" s="75">
        <f t="shared" si="7"/>
        <v>1990.74</v>
      </c>
      <c r="E132" s="75">
        <f t="shared" si="8"/>
        <v>8599.09</v>
      </c>
      <c r="F132" s="75">
        <f t="shared" si="10"/>
        <v>10589.83</v>
      </c>
      <c r="G132" s="75">
        <f t="shared" si="9"/>
        <v>560182.36000000103</v>
      </c>
    </row>
    <row r="133" spans="1:7" x14ac:dyDescent="0.25">
      <c r="A133" s="73">
        <f t="shared" si="11"/>
        <v>46569</v>
      </c>
      <c r="B133" s="74">
        <v>118</v>
      </c>
      <c r="C133" s="50">
        <f t="shared" si="6"/>
        <v>560182.36000000103</v>
      </c>
      <c r="D133" s="75">
        <f t="shared" si="7"/>
        <v>1960.64</v>
      </c>
      <c r="E133" s="75">
        <f t="shared" si="8"/>
        <v>8629.19</v>
      </c>
      <c r="F133" s="75">
        <f t="shared" si="10"/>
        <v>10589.83</v>
      </c>
      <c r="G133" s="75">
        <f t="shared" si="9"/>
        <v>551553.17000000109</v>
      </c>
    </row>
    <row r="134" spans="1:7" x14ac:dyDescent="0.25">
      <c r="A134" s="73">
        <f t="shared" si="11"/>
        <v>46600</v>
      </c>
      <c r="B134" s="74">
        <v>119</v>
      </c>
      <c r="C134" s="50">
        <f t="shared" si="6"/>
        <v>551553.17000000109</v>
      </c>
      <c r="D134" s="75">
        <f t="shared" si="7"/>
        <v>1930.44</v>
      </c>
      <c r="E134" s="75">
        <f t="shared" si="8"/>
        <v>8659.39</v>
      </c>
      <c r="F134" s="75">
        <f t="shared" si="10"/>
        <v>10589.83</v>
      </c>
      <c r="G134" s="75">
        <f t="shared" si="9"/>
        <v>542893.78000000108</v>
      </c>
    </row>
    <row r="135" spans="1:7" x14ac:dyDescent="0.25">
      <c r="A135" s="73">
        <f t="shared" si="11"/>
        <v>46631</v>
      </c>
      <c r="B135" s="74">
        <v>120</v>
      </c>
      <c r="C135" s="50">
        <f t="shared" si="6"/>
        <v>542893.78000000108</v>
      </c>
      <c r="D135" s="75">
        <f t="shared" si="7"/>
        <v>1900.13</v>
      </c>
      <c r="E135" s="75">
        <f t="shared" si="8"/>
        <v>8689.7000000000007</v>
      </c>
      <c r="F135" s="75">
        <f t="shared" si="10"/>
        <v>10589.83</v>
      </c>
      <c r="G135" s="75">
        <f t="shared" si="9"/>
        <v>534204.08000000112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133"/>
  <sheetViews>
    <sheetView topLeftCell="A34" workbookViewId="0">
      <selection activeCell="H8" sqref="H8"/>
    </sheetView>
  </sheetViews>
  <sheetFormatPr defaultRowHeight="15" x14ac:dyDescent="0.25"/>
  <cols>
    <col min="1" max="1" width="9.140625" style="70"/>
    <col min="2" max="2" width="7.85546875" style="70" customWidth="1"/>
    <col min="3" max="3" width="14.5703125" style="70" customWidth="1"/>
    <col min="4" max="4" width="14.42578125" style="70" customWidth="1"/>
    <col min="5" max="7" width="14.5703125" style="70" customWidth="1"/>
    <col min="8" max="256" width="9.140625" style="70"/>
  </cols>
  <sheetData>
    <row r="1" spans="1:13" x14ac:dyDescent="0.25">
      <c r="A1" s="44"/>
      <c r="B1" s="44"/>
      <c r="C1" s="44"/>
      <c r="D1" s="44"/>
      <c r="E1" s="44"/>
      <c r="F1" s="44"/>
      <c r="G1" s="45"/>
    </row>
    <row r="2" spans="1:13" x14ac:dyDescent="0.25">
      <c r="A2" s="44"/>
      <c r="B2" s="44"/>
      <c r="C2" s="44"/>
      <c r="D2" s="44"/>
      <c r="E2" s="44"/>
      <c r="F2" s="46"/>
      <c r="G2" s="47"/>
    </row>
    <row r="3" spans="1:13" x14ac:dyDescent="0.25">
      <c r="A3" s="44"/>
      <c r="B3" s="44"/>
      <c r="C3" s="44"/>
      <c r="D3" s="44"/>
      <c r="E3" s="44"/>
      <c r="F3" s="46"/>
      <c r="G3" s="47"/>
    </row>
    <row r="4" spans="1:13" ht="21" x14ac:dyDescent="0.35">
      <c r="A4" s="44"/>
      <c r="B4" s="48" t="s">
        <v>62</v>
      </c>
      <c r="C4" s="44"/>
      <c r="D4" s="44"/>
      <c r="E4" s="49"/>
      <c r="F4" s="50"/>
      <c r="G4" s="44"/>
      <c r="K4" s="114"/>
      <c r="L4" s="115"/>
    </row>
    <row r="5" spans="1:13" x14ac:dyDescent="0.25">
      <c r="A5" s="44"/>
      <c r="B5" s="44"/>
      <c r="C5" s="44"/>
      <c r="D5" s="44"/>
      <c r="E5" s="44"/>
      <c r="F5" s="50"/>
      <c r="G5" s="44"/>
      <c r="K5" s="116"/>
      <c r="L5" s="115"/>
    </row>
    <row r="6" spans="1:13" x14ac:dyDescent="0.25">
      <c r="A6" s="44"/>
      <c r="B6" s="51" t="s">
        <v>33</v>
      </c>
      <c r="C6" s="52"/>
      <c r="D6" s="53"/>
      <c r="E6" s="54">
        <v>43466</v>
      </c>
      <c r="F6" s="55"/>
      <c r="G6" s="44"/>
      <c r="K6" s="117"/>
      <c r="L6" s="117"/>
    </row>
    <row r="7" spans="1:13" x14ac:dyDescent="0.25">
      <c r="A7" s="44"/>
      <c r="B7" s="56" t="s">
        <v>34</v>
      </c>
      <c r="C7" s="57"/>
      <c r="D7" s="58"/>
      <c r="E7" s="59">
        <v>60</v>
      </c>
      <c r="F7" s="60" t="s">
        <v>35</v>
      </c>
      <c r="G7" s="44"/>
      <c r="K7" s="118"/>
      <c r="L7" s="118"/>
    </row>
    <row r="8" spans="1:13" x14ac:dyDescent="0.25">
      <c r="A8" s="44"/>
      <c r="B8" s="56" t="s">
        <v>58</v>
      </c>
      <c r="C8" s="57"/>
      <c r="E8" s="63">
        <f>7840*1.07</f>
        <v>8388.8000000000011</v>
      </c>
      <c r="F8" s="60" t="s">
        <v>36</v>
      </c>
      <c r="G8" s="44"/>
      <c r="K8" s="118"/>
      <c r="L8" s="118"/>
    </row>
    <row r="9" spans="1:13" x14ac:dyDescent="0.25">
      <c r="A9" s="44"/>
      <c r="B9" s="56" t="s">
        <v>37</v>
      </c>
      <c r="C9" s="57"/>
      <c r="D9" s="58"/>
      <c r="E9" s="62">
        <v>1</v>
      </c>
      <c r="F9" s="60"/>
      <c r="G9" s="44"/>
      <c r="K9" s="119"/>
      <c r="L9" s="119"/>
    </row>
    <row r="10" spans="1:13" x14ac:dyDescent="0.25">
      <c r="A10" s="44"/>
      <c r="B10" s="56" t="s">
        <v>38</v>
      </c>
      <c r="C10" s="57"/>
      <c r="D10" s="120">
        <f>E6-1</f>
        <v>43465</v>
      </c>
      <c r="E10" s="63">
        <f>E8</f>
        <v>8388.8000000000011</v>
      </c>
      <c r="F10" s="60" t="s">
        <v>36</v>
      </c>
      <c r="G10" s="44"/>
      <c r="K10" s="119"/>
      <c r="L10" s="119"/>
    </row>
    <row r="11" spans="1:13" x14ac:dyDescent="0.25">
      <c r="A11" s="44"/>
      <c r="B11" s="56" t="s">
        <v>39</v>
      </c>
      <c r="C11" s="57"/>
      <c r="D11" s="120">
        <f>EDATE(D10,E7)</f>
        <v>45291</v>
      </c>
      <c r="E11" s="63">
        <v>0</v>
      </c>
      <c r="F11" s="60" t="s">
        <v>36</v>
      </c>
      <c r="G11" s="44"/>
      <c r="K11" s="118"/>
      <c r="L11" s="118"/>
      <c r="M11" s="119"/>
    </row>
    <row r="12" spans="1:13" x14ac:dyDescent="0.25">
      <c r="A12" s="44"/>
      <c r="B12" s="64" t="s">
        <v>71</v>
      </c>
      <c r="C12" s="65"/>
      <c r="D12" s="66"/>
      <c r="E12" s="67">
        <v>4.2999999999999997E-2</v>
      </c>
      <c r="F12" s="68"/>
      <c r="G12" s="69"/>
      <c r="K12" s="118"/>
      <c r="L12" s="118"/>
      <c r="M12" s="119"/>
    </row>
    <row r="13" spans="1:13" x14ac:dyDescent="0.25">
      <c r="A13" s="44"/>
      <c r="B13" s="59"/>
      <c r="C13" s="57"/>
      <c r="E13" s="71"/>
      <c r="F13" s="59"/>
      <c r="G13" s="69"/>
      <c r="K13" s="118"/>
      <c r="L13" s="118"/>
      <c r="M13" s="119"/>
    </row>
    <row r="14" spans="1:13" x14ac:dyDescent="0.25">
      <c r="K14" s="118"/>
      <c r="L14" s="118"/>
      <c r="M14" s="119"/>
    </row>
    <row r="15" spans="1:13" ht="15.75" thickBot="1" x14ac:dyDescent="0.3">
      <c r="A15" s="72" t="s">
        <v>41</v>
      </c>
      <c r="B15" s="72" t="s">
        <v>42</v>
      </c>
      <c r="C15" s="72" t="s">
        <v>43</v>
      </c>
      <c r="D15" s="72" t="s">
        <v>44</v>
      </c>
      <c r="E15" s="72" t="s">
        <v>45</v>
      </c>
      <c r="F15" s="72" t="s">
        <v>46</v>
      </c>
      <c r="G15" s="72" t="s">
        <v>47</v>
      </c>
      <c r="K15" s="118"/>
      <c r="L15" s="118"/>
      <c r="M15" s="119"/>
    </row>
    <row r="16" spans="1:13" x14ac:dyDescent="0.25">
      <c r="A16" s="73">
        <f>E6</f>
        <v>43466</v>
      </c>
      <c r="B16" s="74">
        <v>1</v>
      </c>
      <c r="C16" s="50">
        <f>E10</f>
        <v>8388.8000000000011</v>
      </c>
      <c r="D16" s="75">
        <f>ROUND(C16*$E$12/12,3)</f>
        <v>30.06</v>
      </c>
      <c r="E16" s="75">
        <f>PPMT($E$12/12,B16,$E$7,-$E$10,$E$11,0)</f>
        <v>125.57094726799562</v>
      </c>
      <c r="F16" s="75">
        <f>ROUND(PMT($E$12/12,E7,-E10,E11),3)</f>
        <v>155.631</v>
      </c>
      <c r="G16" s="75">
        <f>ROUND(C16-E16,3)</f>
        <v>8263.2289999999994</v>
      </c>
      <c r="K16" s="118"/>
      <c r="L16" s="118"/>
      <c r="M16" s="119"/>
    </row>
    <row r="17" spans="1:13" x14ac:dyDescent="0.25">
      <c r="A17" s="73">
        <f>EDATE(A16,1)</f>
        <v>43497</v>
      </c>
      <c r="B17" s="74">
        <v>2</v>
      </c>
      <c r="C17" s="50">
        <f>G16</f>
        <v>8263.2289999999994</v>
      </c>
      <c r="D17" s="75">
        <f t="shared" ref="D17:D73" si="0">ROUND(C17*$E$12/12,3)</f>
        <v>29.61</v>
      </c>
      <c r="E17" s="75">
        <f t="shared" ref="E17:E73" si="1">PPMT($E$12/12,B17,$E$7,-$E$10,$E$11,0)</f>
        <v>126.02090982903927</v>
      </c>
      <c r="F17" s="75">
        <f>F16</f>
        <v>155.631</v>
      </c>
      <c r="G17" s="75">
        <f t="shared" ref="G17:G73" si="2">ROUND(C17-E17,3)</f>
        <v>8137.2079999999996</v>
      </c>
      <c r="K17" s="118"/>
      <c r="L17" s="118"/>
      <c r="M17" s="119"/>
    </row>
    <row r="18" spans="1:13" x14ac:dyDescent="0.25">
      <c r="A18" s="73">
        <f>EDATE(A17,1)</f>
        <v>43525</v>
      </c>
      <c r="B18" s="74">
        <v>3</v>
      </c>
      <c r="C18" s="50">
        <f>G17</f>
        <v>8137.2079999999996</v>
      </c>
      <c r="D18" s="75">
        <f t="shared" si="0"/>
        <v>29.158000000000001</v>
      </c>
      <c r="E18" s="75">
        <f t="shared" si="1"/>
        <v>126.47248475592667</v>
      </c>
      <c r="F18" s="75">
        <f t="shared" ref="F18:F75" si="3">F17</f>
        <v>155.631</v>
      </c>
      <c r="G18" s="75">
        <f t="shared" si="2"/>
        <v>8010.7359999999999</v>
      </c>
      <c r="K18" s="118"/>
      <c r="L18" s="118"/>
      <c r="M18" s="119"/>
    </row>
    <row r="19" spans="1:13" x14ac:dyDescent="0.25">
      <c r="A19" s="73">
        <f t="shared" ref="A19:A75" si="4">EDATE(A18,1)</f>
        <v>43556</v>
      </c>
      <c r="B19" s="74">
        <v>4</v>
      </c>
      <c r="C19" s="50">
        <f t="shared" ref="C19:C73" si="5">G18</f>
        <v>8010.7359999999999</v>
      </c>
      <c r="D19" s="75">
        <f t="shared" si="0"/>
        <v>28.704999999999998</v>
      </c>
      <c r="E19" s="75">
        <f t="shared" si="1"/>
        <v>126.92567782630208</v>
      </c>
      <c r="F19" s="75">
        <f t="shared" si="3"/>
        <v>155.631</v>
      </c>
      <c r="G19" s="75">
        <f t="shared" si="2"/>
        <v>7883.81</v>
      </c>
      <c r="K19" s="118"/>
      <c r="L19" s="118"/>
      <c r="M19" s="119"/>
    </row>
    <row r="20" spans="1:13" x14ac:dyDescent="0.25">
      <c r="A20" s="73">
        <f t="shared" si="4"/>
        <v>43586</v>
      </c>
      <c r="B20" s="74">
        <v>5</v>
      </c>
      <c r="C20" s="50">
        <f t="shared" si="5"/>
        <v>7883.81</v>
      </c>
      <c r="D20" s="75">
        <f t="shared" si="0"/>
        <v>28.25</v>
      </c>
      <c r="E20" s="75">
        <f t="shared" si="1"/>
        <v>127.38049483851299</v>
      </c>
      <c r="F20" s="75">
        <f t="shared" si="3"/>
        <v>155.631</v>
      </c>
      <c r="G20" s="75">
        <f t="shared" si="2"/>
        <v>7756.43</v>
      </c>
      <c r="K20" s="118"/>
      <c r="L20" s="118"/>
      <c r="M20" s="119"/>
    </row>
    <row r="21" spans="1:13" x14ac:dyDescent="0.25">
      <c r="A21" s="73">
        <f t="shared" si="4"/>
        <v>43617</v>
      </c>
      <c r="B21" s="74">
        <v>6</v>
      </c>
      <c r="C21" s="50">
        <f t="shared" si="5"/>
        <v>7756.43</v>
      </c>
      <c r="D21" s="75">
        <f t="shared" si="0"/>
        <v>27.794</v>
      </c>
      <c r="E21" s="75">
        <f t="shared" si="1"/>
        <v>127.83694161168431</v>
      </c>
      <c r="F21" s="75">
        <f t="shared" si="3"/>
        <v>155.631</v>
      </c>
      <c r="G21" s="75">
        <f t="shared" si="2"/>
        <v>7628.5929999999998</v>
      </c>
      <c r="K21" s="118"/>
      <c r="L21" s="118"/>
      <c r="M21" s="119"/>
    </row>
    <row r="22" spans="1:13" x14ac:dyDescent="0.25">
      <c r="A22" s="73">
        <f t="shared" si="4"/>
        <v>43647</v>
      </c>
      <c r="B22" s="74">
        <v>7</v>
      </c>
      <c r="C22" s="50">
        <f t="shared" si="5"/>
        <v>7628.5929999999998</v>
      </c>
      <c r="D22" s="75">
        <f t="shared" si="0"/>
        <v>27.335999999999999</v>
      </c>
      <c r="E22" s="75">
        <f t="shared" si="1"/>
        <v>128.29502398579285</v>
      </c>
      <c r="F22" s="75">
        <f t="shared" si="3"/>
        <v>155.631</v>
      </c>
      <c r="G22" s="75">
        <f t="shared" si="2"/>
        <v>7500.2979999999998</v>
      </c>
      <c r="K22" s="118"/>
      <c r="L22" s="118"/>
      <c r="M22" s="119"/>
    </row>
    <row r="23" spans="1:13" x14ac:dyDescent="0.25">
      <c r="A23" s="73">
        <f>EDATE(A22,1)</f>
        <v>43678</v>
      </c>
      <c r="B23" s="74">
        <v>8</v>
      </c>
      <c r="C23" s="50">
        <f t="shared" si="5"/>
        <v>7500.2979999999998</v>
      </c>
      <c r="D23" s="75">
        <f t="shared" si="0"/>
        <v>26.876000000000001</v>
      </c>
      <c r="E23" s="75">
        <f t="shared" si="1"/>
        <v>128.75474782174194</v>
      </c>
      <c r="F23" s="75">
        <f t="shared" si="3"/>
        <v>155.631</v>
      </c>
      <c r="G23" s="75">
        <f t="shared" si="2"/>
        <v>7371.5429999999997</v>
      </c>
      <c r="K23" s="118"/>
      <c r="L23" s="118"/>
      <c r="M23" s="119"/>
    </row>
    <row r="24" spans="1:13" x14ac:dyDescent="0.25">
      <c r="A24" s="73">
        <f t="shared" si="4"/>
        <v>43709</v>
      </c>
      <c r="B24" s="74">
        <v>9</v>
      </c>
      <c r="C24" s="50">
        <f t="shared" si="5"/>
        <v>7371.5429999999997</v>
      </c>
      <c r="D24" s="75">
        <f t="shared" si="0"/>
        <v>26.414999999999999</v>
      </c>
      <c r="E24" s="75">
        <f t="shared" si="1"/>
        <v>129.21611900143654</v>
      </c>
      <c r="F24" s="75">
        <f t="shared" si="3"/>
        <v>155.631</v>
      </c>
      <c r="G24" s="75">
        <f t="shared" si="2"/>
        <v>7242.3270000000002</v>
      </c>
      <c r="K24" s="118"/>
      <c r="L24" s="118"/>
      <c r="M24" s="119"/>
    </row>
    <row r="25" spans="1:13" x14ac:dyDescent="0.25">
      <c r="A25" s="73">
        <f t="shared" si="4"/>
        <v>43739</v>
      </c>
      <c r="B25" s="74">
        <v>10</v>
      </c>
      <c r="C25" s="50">
        <f t="shared" si="5"/>
        <v>7242.3270000000002</v>
      </c>
      <c r="D25" s="75">
        <f t="shared" si="0"/>
        <v>25.952000000000002</v>
      </c>
      <c r="E25" s="75">
        <f t="shared" si="1"/>
        <v>129.67914342785835</v>
      </c>
      <c r="F25" s="75">
        <f t="shared" si="3"/>
        <v>155.631</v>
      </c>
      <c r="G25" s="75">
        <f t="shared" si="2"/>
        <v>7112.6480000000001</v>
      </c>
      <c r="K25" s="118"/>
      <c r="L25" s="118"/>
      <c r="M25" s="119"/>
    </row>
    <row r="26" spans="1:13" x14ac:dyDescent="0.25">
      <c r="A26" s="73">
        <f t="shared" si="4"/>
        <v>43770</v>
      </c>
      <c r="B26" s="74">
        <v>11</v>
      </c>
      <c r="C26" s="50">
        <f t="shared" si="5"/>
        <v>7112.6480000000001</v>
      </c>
      <c r="D26" s="75">
        <f t="shared" si="0"/>
        <v>25.486999999999998</v>
      </c>
      <c r="E26" s="75">
        <f t="shared" si="1"/>
        <v>130.14382702514152</v>
      </c>
      <c r="F26" s="75">
        <f t="shared" si="3"/>
        <v>155.631</v>
      </c>
      <c r="G26" s="75">
        <f t="shared" si="2"/>
        <v>6982.5039999999999</v>
      </c>
      <c r="K26" s="58"/>
      <c r="L26" s="58"/>
      <c r="M26" s="58"/>
    </row>
    <row r="27" spans="1:13" x14ac:dyDescent="0.25">
      <c r="A27" s="73">
        <f t="shared" si="4"/>
        <v>43800</v>
      </c>
      <c r="B27" s="74">
        <v>12</v>
      </c>
      <c r="C27" s="50">
        <f t="shared" si="5"/>
        <v>6982.5039999999999</v>
      </c>
      <c r="D27" s="75">
        <f t="shared" si="0"/>
        <v>25.021000000000001</v>
      </c>
      <c r="E27" s="75">
        <f t="shared" si="1"/>
        <v>130.61017573864825</v>
      </c>
      <c r="F27" s="75">
        <f t="shared" si="3"/>
        <v>155.631</v>
      </c>
      <c r="G27" s="75">
        <f t="shared" si="2"/>
        <v>6851.8940000000002</v>
      </c>
    </row>
    <row r="28" spans="1:13" x14ac:dyDescent="0.25">
      <c r="A28" s="73">
        <f t="shared" si="4"/>
        <v>43831</v>
      </c>
      <c r="B28" s="74">
        <v>13</v>
      </c>
      <c r="C28" s="50">
        <f t="shared" si="5"/>
        <v>6851.8940000000002</v>
      </c>
      <c r="D28" s="75">
        <f t="shared" si="0"/>
        <v>24.553000000000001</v>
      </c>
      <c r="E28" s="75">
        <f t="shared" si="1"/>
        <v>131.07819553504507</v>
      </c>
      <c r="F28" s="75">
        <f t="shared" si="3"/>
        <v>155.631</v>
      </c>
      <c r="G28" s="75">
        <f t="shared" si="2"/>
        <v>6720.8159999999998</v>
      </c>
    </row>
    <row r="29" spans="1:13" x14ac:dyDescent="0.25">
      <c r="A29" s="73">
        <f t="shared" si="4"/>
        <v>43862</v>
      </c>
      <c r="B29" s="74">
        <v>14</v>
      </c>
      <c r="C29" s="50">
        <f t="shared" si="5"/>
        <v>6720.8159999999998</v>
      </c>
      <c r="D29" s="75">
        <f t="shared" si="0"/>
        <v>24.082999999999998</v>
      </c>
      <c r="E29" s="75">
        <f t="shared" si="1"/>
        <v>131.54789240237901</v>
      </c>
      <c r="F29" s="75">
        <f t="shared" si="3"/>
        <v>155.631</v>
      </c>
      <c r="G29" s="75">
        <f t="shared" si="2"/>
        <v>6589.268</v>
      </c>
    </row>
    <row r="30" spans="1:13" x14ac:dyDescent="0.25">
      <c r="A30" s="73">
        <f t="shared" si="4"/>
        <v>43891</v>
      </c>
      <c r="B30" s="74">
        <v>15</v>
      </c>
      <c r="C30" s="50">
        <f t="shared" si="5"/>
        <v>6589.268</v>
      </c>
      <c r="D30" s="75">
        <f t="shared" si="0"/>
        <v>23.611999999999998</v>
      </c>
      <c r="E30" s="75">
        <f t="shared" si="1"/>
        <v>132.01927235015418</v>
      </c>
      <c r="F30" s="75">
        <f t="shared" si="3"/>
        <v>155.631</v>
      </c>
      <c r="G30" s="75">
        <f t="shared" si="2"/>
        <v>6457.2489999999998</v>
      </c>
    </row>
    <row r="31" spans="1:13" x14ac:dyDescent="0.25">
      <c r="A31" s="73">
        <f t="shared" si="4"/>
        <v>43922</v>
      </c>
      <c r="B31" s="74">
        <v>16</v>
      </c>
      <c r="C31" s="50">
        <f t="shared" si="5"/>
        <v>6457.2489999999998</v>
      </c>
      <c r="D31" s="75">
        <f t="shared" si="0"/>
        <v>23.138000000000002</v>
      </c>
      <c r="E31" s="75">
        <f t="shared" si="1"/>
        <v>132.49234140940891</v>
      </c>
      <c r="F31" s="75">
        <f t="shared" si="3"/>
        <v>155.631</v>
      </c>
      <c r="G31" s="75">
        <f t="shared" si="2"/>
        <v>6324.7569999999996</v>
      </c>
    </row>
    <row r="32" spans="1:13" x14ac:dyDescent="0.25">
      <c r="A32" s="73">
        <f t="shared" si="4"/>
        <v>43952</v>
      </c>
      <c r="B32" s="74">
        <v>17</v>
      </c>
      <c r="C32" s="50">
        <f t="shared" si="5"/>
        <v>6324.7569999999996</v>
      </c>
      <c r="D32" s="75">
        <f t="shared" si="0"/>
        <v>22.664000000000001</v>
      </c>
      <c r="E32" s="75">
        <f t="shared" si="1"/>
        <v>132.96710563279262</v>
      </c>
      <c r="F32" s="75">
        <f t="shared" si="3"/>
        <v>155.631</v>
      </c>
      <c r="G32" s="75">
        <f t="shared" si="2"/>
        <v>6191.79</v>
      </c>
    </row>
    <row r="33" spans="1:7" x14ac:dyDescent="0.25">
      <c r="A33" s="73">
        <f t="shared" si="4"/>
        <v>43983</v>
      </c>
      <c r="B33" s="74">
        <v>18</v>
      </c>
      <c r="C33" s="50">
        <f t="shared" si="5"/>
        <v>6191.79</v>
      </c>
      <c r="D33" s="75">
        <f t="shared" si="0"/>
        <v>22.187000000000001</v>
      </c>
      <c r="E33" s="75">
        <f t="shared" si="1"/>
        <v>133.44357109464346</v>
      </c>
      <c r="F33" s="75">
        <f t="shared" si="3"/>
        <v>155.631</v>
      </c>
      <c r="G33" s="75">
        <f t="shared" si="2"/>
        <v>6058.3459999999995</v>
      </c>
    </row>
    <row r="34" spans="1:7" x14ac:dyDescent="0.25">
      <c r="A34" s="73">
        <f t="shared" si="4"/>
        <v>44013</v>
      </c>
      <c r="B34" s="74">
        <v>19</v>
      </c>
      <c r="C34" s="50">
        <f t="shared" si="5"/>
        <v>6058.3459999999995</v>
      </c>
      <c r="D34" s="75">
        <f t="shared" si="0"/>
        <v>21.709</v>
      </c>
      <c r="E34" s="75">
        <f t="shared" si="1"/>
        <v>133.92174389106594</v>
      </c>
      <c r="F34" s="75">
        <f t="shared" si="3"/>
        <v>155.631</v>
      </c>
      <c r="G34" s="75">
        <f t="shared" si="2"/>
        <v>5924.424</v>
      </c>
    </row>
    <row r="35" spans="1:7" x14ac:dyDescent="0.25">
      <c r="A35" s="73">
        <f t="shared" si="4"/>
        <v>44044</v>
      </c>
      <c r="B35" s="74">
        <v>20</v>
      </c>
      <c r="C35" s="50">
        <f t="shared" si="5"/>
        <v>5924.424</v>
      </c>
      <c r="D35" s="75">
        <f t="shared" si="0"/>
        <v>21.228999999999999</v>
      </c>
      <c r="E35" s="75">
        <f t="shared" si="1"/>
        <v>134.40163014000893</v>
      </c>
      <c r="F35" s="75">
        <f t="shared" si="3"/>
        <v>155.631</v>
      </c>
      <c r="G35" s="75">
        <f t="shared" si="2"/>
        <v>5790.0219999999999</v>
      </c>
    </row>
    <row r="36" spans="1:7" x14ac:dyDescent="0.25">
      <c r="A36" s="73">
        <f t="shared" si="4"/>
        <v>44075</v>
      </c>
      <c r="B36" s="74">
        <v>21</v>
      </c>
      <c r="C36" s="50">
        <f t="shared" si="5"/>
        <v>5790.0219999999999</v>
      </c>
      <c r="D36" s="75">
        <f t="shared" si="0"/>
        <v>20.748000000000001</v>
      </c>
      <c r="E36" s="75">
        <f t="shared" si="1"/>
        <v>134.88323598134397</v>
      </c>
      <c r="F36" s="75">
        <f t="shared" si="3"/>
        <v>155.631</v>
      </c>
      <c r="G36" s="75">
        <f t="shared" si="2"/>
        <v>5655.1390000000001</v>
      </c>
    </row>
    <row r="37" spans="1:7" x14ac:dyDescent="0.25">
      <c r="A37" s="73">
        <f t="shared" si="4"/>
        <v>44105</v>
      </c>
      <c r="B37" s="74">
        <v>22</v>
      </c>
      <c r="C37" s="50">
        <f t="shared" si="5"/>
        <v>5655.1390000000001</v>
      </c>
      <c r="D37" s="75">
        <f t="shared" si="0"/>
        <v>20.263999999999999</v>
      </c>
      <c r="E37" s="75">
        <f t="shared" si="1"/>
        <v>135.36656757694377</v>
      </c>
      <c r="F37" s="75">
        <f t="shared" si="3"/>
        <v>155.631</v>
      </c>
      <c r="G37" s="75">
        <f t="shared" si="2"/>
        <v>5519.7719999999999</v>
      </c>
    </row>
    <row r="38" spans="1:7" x14ac:dyDescent="0.25">
      <c r="A38" s="73">
        <f t="shared" si="4"/>
        <v>44136</v>
      </c>
      <c r="B38" s="74">
        <v>23</v>
      </c>
      <c r="C38" s="50">
        <f t="shared" si="5"/>
        <v>5519.7719999999999</v>
      </c>
      <c r="D38" s="75">
        <f t="shared" si="0"/>
        <v>19.779</v>
      </c>
      <c r="E38" s="75">
        <f t="shared" si="1"/>
        <v>135.85163111076113</v>
      </c>
      <c r="F38" s="75">
        <f t="shared" si="3"/>
        <v>155.631</v>
      </c>
      <c r="G38" s="75">
        <f t="shared" si="2"/>
        <v>5383.92</v>
      </c>
    </row>
    <row r="39" spans="1:7" x14ac:dyDescent="0.25">
      <c r="A39" s="73">
        <f t="shared" si="4"/>
        <v>44166</v>
      </c>
      <c r="B39" s="74">
        <v>24</v>
      </c>
      <c r="C39" s="50">
        <f t="shared" si="5"/>
        <v>5383.92</v>
      </c>
      <c r="D39" s="75">
        <f t="shared" si="0"/>
        <v>19.292000000000002</v>
      </c>
      <c r="E39" s="75">
        <f t="shared" si="1"/>
        <v>136.33843278890802</v>
      </c>
      <c r="F39" s="75">
        <f t="shared" si="3"/>
        <v>155.631</v>
      </c>
      <c r="G39" s="75">
        <f t="shared" si="2"/>
        <v>5247.5820000000003</v>
      </c>
    </row>
    <row r="40" spans="1:7" x14ac:dyDescent="0.25">
      <c r="A40" s="73">
        <f t="shared" si="4"/>
        <v>44197</v>
      </c>
      <c r="B40" s="74">
        <v>25</v>
      </c>
      <c r="C40" s="50">
        <f t="shared" si="5"/>
        <v>5247.5820000000003</v>
      </c>
      <c r="D40" s="75">
        <f t="shared" si="0"/>
        <v>18.803999999999998</v>
      </c>
      <c r="E40" s="75">
        <f t="shared" si="1"/>
        <v>136.82697883973495</v>
      </c>
      <c r="F40" s="75">
        <f t="shared" si="3"/>
        <v>155.631</v>
      </c>
      <c r="G40" s="75">
        <f t="shared" si="2"/>
        <v>5110.7550000000001</v>
      </c>
    </row>
    <row r="41" spans="1:7" x14ac:dyDescent="0.25">
      <c r="A41" s="73">
        <f t="shared" si="4"/>
        <v>44228</v>
      </c>
      <c r="B41" s="74">
        <v>26</v>
      </c>
      <c r="C41" s="50">
        <f t="shared" si="5"/>
        <v>5110.7550000000001</v>
      </c>
      <c r="D41" s="75">
        <f t="shared" si="0"/>
        <v>18.314</v>
      </c>
      <c r="E41" s="75">
        <f t="shared" si="1"/>
        <v>137.31727551391069</v>
      </c>
      <c r="F41" s="75">
        <f t="shared" si="3"/>
        <v>155.631</v>
      </c>
      <c r="G41" s="75">
        <f t="shared" si="2"/>
        <v>4973.4380000000001</v>
      </c>
    </row>
    <row r="42" spans="1:7" x14ac:dyDescent="0.25">
      <c r="A42" s="73">
        <f t="shared" si="4"/>
        <v>44256</v>
      </c>
      <c r="B42" s="74">
        <v>27</v>
      </c>
      <c r="C42" s="50">
        <f t="shared" si="5"/>
        <v>4973.4380000000001</v>
      </c>
      <c r="D42" s="75">
        <f t="shared" si="0"/>
        <v>17.821000000000002</v>
      </c>
      <c r="E42" s="75">
        <f t="shared" si="1"/>
        <v>137.8093290845022</v>
      </c>
      <c r="F42" s="75">
        <f t="shared" si="3"/>
        <v>155.631</v>
      </c>
      <c r="G42" s="75">
        <f t="shared" si="2"/>
        <v>4835.6289999999999</v>
      </c>
    </row>
    <row r="43" spans="1:7" x14ac:dyDescent="0.25">
      <c r="A43" s="73">
        <f t="shared" si="4"/>
        <v>44287</v>
      </c>
      <c r="B43" s="74">
        <v>28</v>
      </c>
      <c r="C43" s="50">
        <f t="shared" si="5"/>
        <v>4835.6289999999999</v>
      </c>
      <c r="D43" s="75">
        <f t="shared" si="0"/>
        <v>17.327999999999999</v>
      </c>
      <c r="E43" s="75">
        <f t="shared" si="1"/>
        <v>138.30314584705499</v>
      </c>
      <c r="F43" s="75">
        <f t="shared" si="3"/>
        <v>155.631</v>
      </c>
      <c r="G43" s="75">
        <f t="shared" si="2"/>
        <v>4697.326</v>
      </c>
    </row>
    <row r="44" spans="1:7" x14ac:dyDescent="0.25">
      <c r="A44" s="73">
        <f t="shared" si="4"/>
        <v>44317</v>
      </c>
      <c r="B44" s="74">
        <v>29</v>
      </c>
      <c r="C44" s="50">
        <f t="shared" si="5"/>
        <v>4697.326</v>
      </c>
      <c r="D44" s="75">
        <f t="shared" si="0"/>
        <v>16.832000000000001</v>
      </c>
      <c r="E44" s="75">
        <f t="shared" si="1"/>
        <v>138.79873211967359</v>
      </c>
      <c r="F44" s="75">
        <f t="shared" si="3"/>
        <v>155.631</v>
      </c>
      <c r="G44" s="75">
        <f t="shared" si="2"/>
        <v>4558.527</v>
      </c>
    </row>
    <row r="45" spans="1:7" x14ac:dyDescent="0.25">
      <c r="A45" s="73">
        <f t="shared" si="4"/>
        <v>44348</v>
      </c>
      <c r="B45" s="74">
        <v>30</v>
      </c>
      <c r="C45" s="50">
        <f t="shared" si="5"/>
        <v>4558.527</v>
      </c>
      <c r="D45" s="75">
        <f t="shared" si="0"/>
        <v>16.335000000000001</v>
      </c>
      <c r="E45" s="75">
        <f t="shared" si="1"/>
        <v>139.29609424310243</v>
      </c>
      <c r="F45" s="75">
        <f t="shared" si="3"/>
        <v>155.631</v>
      </c>
      <c r="G45" s="75">
        <f t="shared" si="2"/>
        <v>4419.2309999999998</v>
      </c>
    </row>
    <row r="46" spans="1:7" x14ac:dyDescent="0.25">
      <c r="A46" s="73">
        <f t="shared" si="4"/>
        <v>44378</v>
      </c>
      <c r="B46" s="74">
        <v>31</v>
      </c>
      <c r="C46" s="50">
        <f t="shared" si="5"/>
        <v>4419.2309999999998</v>
      </c>
      <c r="D46" s="75">
        <f t="shared" si="0"/>
        <v>15.836</v>
      </c>
      <c r="E46" s="75">
        <f t="shared" si="1"/>
        <v>139.79523858080688</v>
      </c>
      <c r="F46" s="75">
        <f t="shared" si="3"/>
        <v>155.631</v>
      </c>
      <c r="G46" s="75">
        <f t="shared" si="2"/>
        <v>4279.4359999999997</v>
      </c>
    </row>
    <row r="47" spans="1:7" x14ac:dyDescent="0.25">
      <c r="A47" s="73">
        <f t="shared" si="4"/>
        <v>44409</v>
      </c>
      <c r="B47" s="74">
        <v>32</v>
      </c>
      <c r="C47" s="50">
        <f t="shared" si="5"/>
        <v>4279.4359999999997</v>
      </c>
      <c r="D47" s="75">
        <f t="shared" si="0"/>
        <v>15.335000000000001</v>
      </c>
      <c r="E47" s="75">
        <f t="shared" si="1"/>
        <v>140.29617151905475</v>
      </c>
      <c r="F47" s="75">
        <f t="shared" si="3"/>
        <v>155.631</v>
      </c>
      <c r="G47" s="75">
        <f t="shared" si="2"/>
        <v>4139.1400000000003</v>
      </c>
    </row>
    <row r="48" spans="1:7" x14ac:dyDescent="0.25">
      <c r="A48" s="73">
        <f t="shared" si="4"/>
        <v>44440</v>
      </c>
      <c r="B48" s="74">
        <v>33</v>
      </c>
      <c r="C48" s="50">
        <f t="shared" si="5"/>
        <v>4139.1400000000003</v>
      </c>
      <c r="D48" s="75">
        <f t="shared" si="0"/>
        <v>14.832000000000001</v>
      </c>
      <c r="E48" s="75">
        <f t="shared" si="1"/>
        <v>140.79889946699808</v>
      </c>
      <c r="F48" s="75">
        <f t="shared" si="3"/>
        <v>155.631</v>
      </c>
      <c r="G48" s="75">
        <f t="shared" si="2"/>
        <v>3998.3409999999999</v>
      </c>
    </row>
    <row r="49" spans="1:7" x14ac:dyDescent="0.25">
      <c r="A49" s="73">
        <f t="shared" si="4"/>
        <v>44470</v>
      </c>
      <c r="B49" s="74">
        <v>34</v>
      </c>
      <c r="C49" s="50">
        <f t="shared" si="5"/>
        <v>3998.3409999999999</v>
      </c>
      <c r="D49" s="75">
        <f t="shared" si="0"/>
        <v>14.327</v>
      </c>
      <c r="E49" s="75">
        <f t="shared" si="1"/>
        <v>141.30342885675481</v>
      </c>
      <c r="F49" s="75">
        <f t="shared" si="3"/>
        <v>155.631</v>
      </c>
      <c r="G49" s="75">
        <f t="shared" si="2"/>
        <v>3857.038</v>
      </c>
    </row>
    <row r="50" spans="1:7" x14ac:dyDescent="0.25">
      <c r="A50" s="73">
        <f t="shared" si="4"/>
        <v>44501</v>
      </c>
      <c r="B50" s="74">
        <v>35</v>
      </c>
      <c r="C50" s="50">
        <f t="shared" si="5"/>
        <v>3857.038</v>
      </c>
      <c r="D50" s="75">
        <f t="shared" si="0"/>
        <v>13.821</v>
      </c>
      <c r="E50" s="75">
        <f t="shared" si="1"/>
        <v>141.80976614349152</v>
      </c>
      <c r="F50" s="75">
        <f t="shared" si="3"/>
        <v>155.631</v>
      </c>
      <c r="G50" s="75">
        <f t="shared" si="2"/>
        <v>3715.2280000000001</v>
      </c>
    </row>
    <row r="51" spans="1:7" x14ac:dyDescent="0.25">
      <c r="A51" s="73">
        <f t="shared" si="4"/>
        <v>44531</v>
      </c>
      <c r="B51" s="74">
        <v>36</v>
      </c>
      <c r="C51" s="50">
        <f t="shared" si="5"/>
        <v>3715.2280000000001</v>
      </c>
      <c r="D51" s="75">
        <f t="shared" si="0"/>
        <v>13.313000000000001</v>
      </c>
      <c r="E51" s="75">
        <f t="shared" si="1"/>
        <v>142.31791780550569</v>
      </c>
      <c r="F51" s="75">
        <f t="shared" si="3"/>
        <v>155.631</v>
      </c>
      <c r="G51" s="75">
        <f t="shared" si="2"/>
        <v>3572.91</v>
      </c>
    </row>
    <row r="52" spans="1:7" x14ac:dyDescent="0.25">
      <c r="A52" s="73">
        <f t="shared" si="4"/>
        <v>44562</v>
      </c>
      <c r="B52" s="74">
        <v>37</v>
      </c>
      <c r="C52" s="50">
        <f t="shared" si="5"/>
        <v>3572.91</v>
      </c>
      <c r="D52" s="75">
        <f t="shared" si="0"/>
        <v>12.803000000000001</v>
      </c>
      <c r="E52" s="75">
        <f t="shared" si="1"/>
        <v>142.82789034430874</v>
      </c>
      <c r="F52" s="75">
        <f t="shared" si="3"/>
        <v>155.631</v>
      </c>
      <c r="G52" s="75">
        <f t="shared" si="2"/>
        <v>3430.0819999999999</v>
      </c>
    </row>
    <row r="53" spans="1:7" x14ac:dyDescent="0.25">
      <c r="A53" s="73">
        <f t="shared" si="4"/>
        <v>44593</v>
      </c>
      <c r="B53" s="74">
        <v>38</v>
      </c>
      <c r="C53" s="50">
        <f t="shared" si="5"/>
        <v>3430.0819999999999</v>
      </c>
      <c r="D53" s="75">
        <f t="shared" si="0"/>
        <v>12.291</v>
      </c>
      <c r="E53" s="75">
        <f t="shared" si="1"/>
        <v>143.33969028470921</v>
      </c>
      <c r="F53" s="75">
        <f t="shared" si="3"/>
        <v>155.631</v>
      </c>
      <c r="G53" s="75">
        <f t="shared" si="2"/>
        <v>3286.7420000000002</v>
      </c>
    </row>
    <row r="54" spans="1:7" x14ac:dyDescent="0.25">
      <c r="A54" s="73">
        <f t="shared" si="4"/>
        <v>44621</v>
      </c>
      <c r="B54" s="74">
        <v>39</v>
      </c>
      <c r="C54" s="50">
        <f t="shared" si="5"/>
        <v>3286.7420000000002</v>
      </c>
      <c r="D54" s="75">
        <f t="shared" si="0"/>
        <v>11.776999999999999</v>
      </c>
      <c r="E54" s="75">
        <f t="shared" si="1"/>
        <v>143.85332417489607</v>
      </c>
      <c r="F54" s="75">
        <f t="shared" si="3"/>
        <v>155.631</v>
      </c>
      <c r="G54" s="75">
        <f t="shared" si="2"/>
        <v>3142.8890000000001</v>
      </c>
    </row>
    <row r="55" spans="1:7" x14ac:dyDescent="0.25">
      <c r="A55" s="73">
        <f t="shared" si="4"/>
        <v>44652</v>
      </c>
      <c r="B55" s="74">
        <v>40</v>
      </c>
      <c r="C55" s="50">
        <f t="shared" si="5"/>
        <v>3142.8890000000001</v>
      </c>
      <c r="D55" s="75">
        <f t="shared" si="0"/>
        <v>11.262</v>
      </c>
      <c r="E55" s="75">
        <f t="shared" si="1"/>
        <v>144.36879858652276</v>
      </c>
      <c r="F55" s="75">
        <f t="shared" si="3"/>
        <v>155.631</v>
      </c>
      <c r="G55" s="75">
        <f t="shared" si="2"/>
        <v>2998.52</v>
      </c>
    </row>
    <row r="56" spans="1:7" x14ac:dyDescent="0.25">
      <c r="A56" s="73">
        <f t="shared" si="4"/>
        <v>44682</v>
      </c>
      <c r="B56" s="74">
        <v>41</v>
      </c>
      <c r="C56" s="50">
        <f t="shared" si="5"/>
        <v>2998.52</v>
      </c>
      <c r="D56" s="75">
        <f t="shared" si="0"/>
        <v>10.744999999999999</v>
      </c>
      <c r="E56" s="75">
        <f t="shared" si="1"/>
        <v>144.88612011479114</v>
      </c>
      <c r="F56" s="75">
        <f t="shared" si="3"/>
        <v>155.631</v>
      </c>
      <c r="G56" s="75">
        <f t="shared" si="2"/>
        <v>2853.634</v>
      </c>
    </row>
    <row r="57" spans="1:7" x14ac:dyDescent="0.25">
      <c r="A57" s="73">
        <f t="shared" si="4"/>
        <v>44713</v>
      </c>
      <c r="B57" s="74">
        <v>42</v>
      </c>
      <c r="C57" s="50">
        <f t="shared" si="5"/>
        <v>2853.634</v>
      </c>
      <c r="D57" s="75">
        <f t="shared" si="0"/>
        <v>10.226000000000001</v>
      </c>
      <c r="E57" s="75">
        <f t="shared" si="1"/>
        <v>145.40529537853578</v>
      </c>
      <c r="F57" s="75">
        <f t="shared" si="3"/>
        <v>155.631</v>
      </c>
      <c r="G57" s="75">
        <f t="shared" si="2"/>
        <v>2708.2289999999998</v>
      </c>
    </row>
    <row r="58" spans="1:7" x14ac:dyDescent="0.25">
      <c r="A58" s="73">
        <f t="shared" si="4"/>
        <v>44743</v>
      </c>
      <c r="B58" s="74">
        <v>43</v>
      </c>
      <c r="C58" s="50">
        <f t="shared" si="5"/>
        <v>2708.2289999999998</v>
      </c>
      <c r="D58" s="75">
        <f t="shared" si="0"/>
        <v>9.7040000000000006</v>
      </c>
      <c r="E58" s="75">
        <f t="shared" si="1"/>
        <v>145.92633102030891</v>
      </c>
      <c r="F58" s="75">
        <f t="shared" si="3"/>
        <v>155.631</v>
      </c>
      <c r="G58" s="75">
        <f t="shared" si="2"/>
        <v>2562.3029999999999</v>
      </c>
    </row>
    <row r="59" spans="1:7" x14ac:dyDescent="0.25">
      <c r="A59" s="73">
        <f t="shared" si="4"/>
        <v>44774</v>
      </c>
      <c r="B59" s="74">
        <v>44</v>
      </c>
      <c r="C59" s="50">
        <f t="shared" si="5"/>
        <v>2562.3029999999999</v>
      </c>
      <c r="D59" s="75">
        <f t="shared" si="0"/>
        <v>9.1820000000000004</v>
      </c>
      <c r="E59" s="75">
        <f t="shared" si="1"/>
        <v>146.44923370646501</v>
      </c>
      <c r="F59" s="75">
        <f t="shared" si="3"/>
        <v>155.631</v>
      </c>
      <c r="G59" s="75">
        <f t="shared" si="2"/>
        <v>2415.8539999999998</v>
      </c>
    </row>
    <row r="60" spans="1:7" x14ac:dyDescent="0.25">
      <c r="A60" s="73">
        <f t="shared" si="4"/>
        <v>44805</v>
      </c>
      <c r="B60" s="74">
        <v>45</v>
      </c>
      <c r="C60" s="50">
        <f t="shared" si="5"/>
        <v>2415.8539999999998</v>
      </c>
      <c r="D60" s="75">
        <f t="shared" si="0"/>
        <v>8.657</v>
      </c>
      <c r="E60" s="75">
        <f t="shared" si="1"/>
        <v>146.97401012724652</v>
      </c>
      <c r="F60" s="75">
        <f t="shared" si="3"/>
        <v>155.631</v>
      </c>
      <c r="G60" s="75">
        <f t="shared" si="2"/>
        <v>2268.88</v>
      </c>
    </row>
    <row r="61" spans="1:7" x14ac:dyDescent="0.25">
      <c r="A61" s="73">
        <f t="shared" si="4"/>
        <v>44835</v>
      </c>
      <c r="B61" s="74">
        <v>46</v>
      </c>
      <c r="C61" s="50">
        <f t="shared" si="5"/>
        <v>2268.88</v>
      </c>
      <c r="D61" s="75">
        <f t="shared" si="0"/>
        <v>8.1300000000000008</v>
      </c>
      <c r="E61" s="75">
        <f t="shared" si="1"/>
        <v>147.50066699686914</v>
      </c>
      <c r="F61" s="75">
        <f t="shared" si="3"/>
        <v>155.631</v>
      </c>
      <c r="G61" s="75">
        <f t="shared" si="2"/>
        <v>2121.3789999999999</v>
      </c>
    </row>
    <row r="62" spans="1:7" x14ac:dyDescent="0.25">
      <c r="A62" s="73">
        <f t="shared" si="4"/>
        <v>44866</v>
      </c>
      <c r="B62" s="74">
        <v>47</v>
      </c>
      <c r="C62" s="50">
        <f t="shared" si="5"/>
        <v>2121.3789999999999</v>
      </c>
      <c r="D62" s="75">
        <f t="shared" si="0"/>
        <v>7.6020000000000003</v>
      </c>
      <c r="E62" s="75">
        <f t="shared" si="1"/>
        <v>148.02921105360792</v>
      </c>
      <c r="F62" s="75">
        <f t="shared" si="3"/>
        <v>155.631</v>
      </c>
      <c r="G62" s="75">
        <f t="shared" si="2"/>
        <v>1973.35</v>
      </c>
    </row>
    <row r="63" spans="1:7" x14ac:dyDescent="0.25">
      <c r="A63" s="73">
        <f t="shared" si="4"/>
        <v>44896</v>
      </c>
      <c r="B63" s="74">
        <v>48</v>
      </c>
      <c r="C63" s="50">
        <f t="shared" si="5"/>
        <v>1973.35</v>
      </c>
      <c r="D63" s="75">
        <f t="shared" si="0"/>
        <v>7.0709999999999997</v>
      </c>
      <c r="E63" s="75">
        <f t="shared" si="1"/>
        <v>148.55964905988336</v>
      </c>
      <c r="F63" s="75">
        <f t="shared" si="3"/>
        <v>155.631</v>
      </c>
      <c r="G63" s="75">
        <f t="shared" si="2"/>
        <v>1824.79</v>
      </c>
    </row>
    <row r="64" spans="1:7" x14ac:dyDescent="0.25">
      <c r="A64" s="73">
        <f t="shared" si="4"/>
        <v>44927</v>
      </c>
      <c r="B64" s="74">
        <v>49</v>
      </c>
      <c r="C64" s="50">
        <f t="shared" si="5"/>
        <v>1824.79</v>
      </c>
      <c r="D64" s="75">
        <f t="shared" si="0"/>
        <v>6.5389999999999997</v>
      </c>
      <c r="E64" s="75">
        <f t="shared" si="1"/>
        <v>149.09198780234794</v>
      </c>
      <c r="F64" s="75">
        <f t="shared" si="3"/>
        <v>155.631</v>
      </c>
      <c r="G64" s="75">
        <f t="shared" si="2"/>
        <v>1675.6980000000001</v>
      </c>
    </row>
    <row r="65" spans="1:7" x14ac:dyDescent="0.25">
      <c r="A65" s="73">
        <f t="shared" si="4"/>
        <v>44958</v>
      </c>
      <c r="B65" s="74">
        <v>50</v>
      </c>
      <c r="C65" s="50">
        <f t="shared" si="5"/>
        <v>1675.6980000000001</v>
      </c>
      <c r="D65" s="75">
        <f t="shared" si="0"/>
        <v>6.0049999999999999</v>
      </c>
      <c r="E65" s="75">
        <f t="shared" si="1"/>
        <v>149.626234091973</v>
      </c>
      <c r="F65" s="75">
        <f t="shared" si="3"/>
        <v>155.631</v>
      </c>
      <c r="G65" s="75">
        <f t="shared" si="2"/>
        <v>1526.0719999999999</v>
      </c>
    </row>
    <row r="66" spans="1:7" x14ac:dyDescent="0.25">
      <c r="A66" s="73">
        <f t="shared" si="4"/>
        <v>44986</v>
      </c>
      <c r="B66" s="74">
        <v>51</v>
      </c>
      <c r="C66" s="50">
        <f t="shared" si="5"/>
        <v>1526.0719999999999</v>
      </c>
      <c r="D66" s="75">
        <f t="shared" si="0"/>
        <v>5.468</v>
      </c>
      <c r="E66" s="75">
        <f t="shared" si="1"/>
        <v>150.16239476413591</v>
      </c>
      <c r="F66" s="75">
        <f t="shared" si="3"/>
        <v>155.631</v>
      </c>
      <c r="G66" s="75">
        <f t="shared" si="2"/>
        <v>1375.91</v>
      </c>
    </row>
    <row r="67" spans="1:7" x14ac:dyDescent="0.25">
      <c r="A67" s="73">
        <f t="shared" si="4"/>
        <v>45017</v>
      </c>
      <c r="B67" s="74">
        <v>52</v>
      </c>
      <c r="C67" s="50">
        <f t="shared" si="5"/>
        <v>1375.91</v>
      </c>
      <c r="D67" s="75">
        <f t="shared" si="0"/>
        <v>4.93</v>
      </c>
      <c r="E67" s="75">
        <f t="shared" si="1"/>
        <v>150.70047667870739</v>
      </c>
      <c r="F67" s="75">
        <f t="shared" si="3"/>
        <v>155.631</v>
      </c>
      <c r="G67" s="75">
        <f t="shared" si="2"/>
        <v>1225.21</v>
      </c>
    </row>
    <row r="68" spans="1:7" x14ac:dyDescent="0.25">
      <c r="A68" s="73">
        <f t="shared" si="4"/>
        <v>45047</v>
      </c>
      <c r="B68" s="74">
        <v>53</v>
      </c>
      <c r="C68" s="50">
        <f t="shared" si="5"/>
        <v>1225.21</v>
      </c>
      <c r="D68" s="75">
        <f t="shared" si="0"/>
        <v>4.3899999999999997</v>
      </c>
      <c r="E68" s="75">
        <f t="shared" si="1"/>
        <v>151.24048672013944</v>
      </c>
      <c r="F68" s="75">
        <f t="shared" si="3"/>
        <v>155.631</v>
      </c>
      <c r="G68" s="75">
        <f t="shared" si="2"/>
        <v>1073.97</v>
      </c>
    </row>
    <row r="69" spans="1:7" x14ac:dyDescent="0.25">
      <c r="A69" s="73">
        <f t="shared" si="4"/>
        <v>45078</v>
      </c>
      <c r="B69" s="74">
        <v>54</v>
      </c>
      <c r="C69" s="50">
        <f t="shared" si="5"/>
        <v>1073.97</v>
      </c>
      <c r="D69" s="75">
        <f t="shared" si="0"/>
        <v>3.8479999999999999</v>
      </c>
      <c r="E69" s="75">
        <f t="shared" si="1"/>
        <v>151.78243179755327</v>
      </c>
      <c r="F69" s="75">
        <f t="shared" si="3"/>
        <v>155.631</v>
      </c>
      <c r="G69" s="75">
        <f t="shared" si="2"/>
        <v>922.18799999999999</v>
      </c>
    </row>
    <row r="70" spans="1:7" x14ac:dyDescent="0.25">
      <c r="A70" s="73">
        <f t="shared" si="4"/>
        <v>45108</v>
      </c>
      <c r="B70" s="74">
        <v>55</v>
      </c>
      <c r="C70" s="50">
        <f t="shared" si="5"/>
        <v>922.18799999999999</v>
      </c>
      <c r="D70" s="75">
        <f t="shared" si="0"/>
        <v>3.3050000000000002</v>
      </c>
      <c r="E70" s="75">
        <f t="shared" si="1"/>
        <v>152.32631884482782</v>
      </c>
      <c r="F70" s="75">
        <f t="shared" si="3"/>
        <v>155.631</v>
      </c>
      <c r="G70" s="75">
        <f t="shared" si="2"/>
        <v>769.86199999999997</v>
      </c>
    </row>
    <row r="71" spans="1:7" x14ac:dyDescent="0.25">
      <c r="A71" s="73">
        <f t="shared" si="4"/>
        <v>45139</v>
      </c>
      <c r="B71" s="74">
        <v>56</v>
      </c>
      <c r="C71" s="50">
        <f t="shared" si="5"/>
        <v>769.86199999999997</v>
      </c>
      <c r="D71" s="75">
        <f t="shared" si="0"/>
        <v>2.7589999999999999</v>
      </c>
      <c r="E71" s="75">
        <f t="shared" si="1"/>
        <v>152.87215482068845</v>
      </c>
      <c r="F71" s="75">
        <f t="shared" si="3"/>
        <v>155.631</v>
      </c>
      <c r="G71" s="75">
        <f t="shared" si="2"/>
        <v>616.99</v>
      </c>
    </row>
    <row r="72" spans="1:7" x14ac:dyDescent="0.25">
      <c r="A72" s="73">
        <f t="shared" si="4"/>
        <v>45170</v>
      </c>
      <c r="B72" s="74">
        <v>57</v>
      </c>
      <c r="C72" s="50">
        <f t="shared" si="5"/>
        <v>616.99</v>
      </c>
      <c r="D72" s="75">
        <f t="shared" si="0"/>
        <v>2.2109999999999999</v>
      </c>
      <c r="E72" s="75">
        <f t="shared" si="1"/>
        <v>153.41994670879592</v>
      </c>
      <c r="F72" s="75">
        <f t="shared" si="3"/>
        <v>155.631</v>
      </c>
      <c r="G72" s="75">
        <f t="shared" si="2"/>
        <v>463.57</v>
      </c>
    </row>
    <row r="73" spans="1:7" x14ac:dyDescent="0.25">
      <c r="A73" s="73">
        <f t="shared" si="4"/>
        <v>45200</v>
      </c>
      <c r="B73" s="74">
        <v>58</v>
      </c>
      <c r="C73" s="50">
        <f t="shared" si="5"/>
        <v>463.57</v>
      </c>
      <c r="D73" s="75">
        <f t="shared" si="0"/>
        <v>1.661</v>
      </c>
      <c r="E73" s="75">
        <f t="shared" si="1"/>
        <v>153.96970151783577</v>
      </c>
      <c r="F73" s="75">
        <f t="shared" si="3"/>
        <v>155.631</v>
      </c>
      <c r="G73" s="75">
        <f t="shared" si="2"/>
        <v>309.60000000000002</v>
      </c>
    </row>
    <row r="74" spans="1:7" x14ac:dyDescent="0.25">
      <c r="A74" s="73">
        <f t="shared" si="4"/>
        <v>45231</v>
      </c>
      <c r="B74" s="74">
        <v>59</v>
      </c>
      <c r="C74" s="50">
        <f>G73</f>
        <v>309.60000000000002</v>
      </c>
      <c r="D74" s="75">
        <f>ROUND(C74*$E$12/12,3)</f>
        <v>1.109</v>
      </c>
      <c r="E74" s="75">
        <f>PPMT($E$12/12,B74,$E$7,-$E$10,$E$11,0)</f>
        <v>154.521426281608</v>
      </c>
      <c r="F74" s="75">
        <f t="shared" si="3"/>
        <v>155.631</v>
      </c>
      <c r="G74" s="75">
        <f>ROUND(C74-E74,3)</f>
        <v>155.07900000000001</v>
      </c>
    </row>
    <row r="75" spans="1:7" x14ac:dyDescent="0.25">
      <c r="A75" s="73">
        <f t="shared" si="4"/>
        <v>45261</v>
      </c>
      <c r="B75" s="74">
        <v>60</v>
      </c>
      <c r="C75" s="50">
        <f>G74</f>
        <v>155.07900000000001</v>
      </c>
      <c r="D75" s="75">
        <f>ROUND(C75*$E$12/12,3)</f>
        <v>0.55600000000000005</v>
      </c>
      <c r="E75" s="75">
        <f>PPMT($E$12/12,B75,$E$7,-$E$10,$E$11,0)</f>
        <v>155.07512805911713</v>
      </c>
      <c r="F75" s="75">
        <f t="shared" si="3"/>
        <v>155.631</v>
      </c>
      <c r="G75" s="75">
        <f>ROUND(C75-E75,3)</f>
        <v>4.0000000000000001E-3</v>
      </c>
    </row>
    <row r="76" spans="1:7" x14ac:dyDescent="0.25">
      <c r="A76" s="73"/>
      <c r="B76" s="74"/>
      <c r="C76" s="50"/>
      <c r="D76" s="75"/>
      <c r="E76" s="75"/>
      <c r="F76" s="75"/>
      <c r="G76" s="75"/>
    </row>
    <row r="77" spans="1:7" x14ac:dyDescent="0.25">
      <c r="A77" s="73"/>
      <c r="B77" s="74"/>
      <c r="C77" s="50"/>
      <c r="D77" s="75"/>
      <c r="E77" s="75"/>
      <c r="F77" s="75"/>
      <c r="G77" s="75"/>
    </row>
    <row r="78" spans="1:7" x14ac:dyDescent="0.25">
      <c r="A78" s="73"/>
      <c r="B78" s="74"/>
      <c r="C78" s="50"/>
      <c r="D78" s="75"/>
      <c r="E78" s="75"/>
      <c r="F78" s="75"/>
      <c r="G78" s="75"/>
    </row>
    <row r="79" spans="1:7" x14ac:dyDescent="0.25">
      <c r="A79" s="73"/>
      <c r="B79" s="74"/>
      <c r="C79" s="50"/>
      <c r="D79" s="75"/>
      <c r="E79" s="75"/>
      <c r="F79" s="75"/>
      <c r="G79" s="75"/>
    </row>
    <row r="80" spans="1:7" x14ac:dyDescent="0.25">
      <c r="A80" s="73"/>
      <c r="B80" s="74"/>
      <c r="C80" s="50"/>
      <c r="D80" s="75"/>
      <c r="E80" s="75"/>
      <c r="F80" s="75"/>
      <c r="G80" s="75"/>
    </row>
    <row r="81" spans="1:7" x14ac:dyDescent="0.25">
      <c r="A81" s="73"/>
      <c r="B81" s="74"/>
      <c r="C81" s="50"/>
      <c r="D81" s="75"/>
      <c r="E81" s="75"/>
      <c r="F81" s="75"/>
      <c r="G81" s="75"/>
    </row>
    <row r="82" spans="1:7" x14ac:dyDescent="0.25">
      <c r="A82" s="73"/>
      <c r="B82" s="74"/>
      <c r="C82" s="50"/>
      <c r="D82" s="75"/>
      <c r="E82" s="75"/>
      <c r="F82" s="75"/>
      <c r="G82" s="75"/>
    </row>
    <row r="83" spans="1:7" x14ac:dyDescent="0.25">
      <c r="A83" s="73"/>
      <c r="B83" s="74"/>
      <c r="C83" s="50"/>
      <c r="D83" s="75"/>
      <c r="E83" s="75"/>
      <c r="F83" s="75"/>
      <c r="G83" s="75"/>
    </row>
    <row r="84" spans="1:7" x14ac:dyDescent="0.25">
      <c r="A84" s="73"/>
      <c r="B84" s="74"/>
      <c r="C84" s="50"/>
      <c r="D84" s="75"/>
      <c r="E84" s="75"/>
      <c r="F84" s="75"/>
      <c r="G84" s="75"/>
    </row>
    <row r="85" spans="1:7" x14ac:dyDescent="0.25">
      <c r="A85" s="73"/>
      <c r="B85" s="74"/>
      <c r="C85" s="50"/>
      <c r="D85" s="75"/>
      <c r="E85" s="75"/>
      <c r="F85" s="75"/>
      <c r="G85" s="75"/>
    </row>
    <row r="86" spans="1:7" x14ac:dyDescent="0.25">
      <c r="A86" s="73"/>
      <c r="B86" s="74"/>
      <c r="C86" s="50"/>
      <c r="D86" s="75"/>
      <c r="E86" s="75"/>
      <c r="F86" s="75"/>
      <c r="G86" s="75"/>
    </row>
    <row r="87" spans="1:7" x14ac:dyDescent="0.25">
      <c r="A87" s="73"/>
      <c r="B87" s="74"/>
      <c r="C87" s="50"/>
      <c r="D87" s="75"/>
      <c r="E87" s="75"/>
      <c r="F87" s="75"/>
      <c r="G87" s="75"/>
    </row>
    <row r="88" spans="1:7" x14ac:dyDescent="0.25">
      <c r="A88" s="73"/>
      <c r="B88" s="74"/>
      <c r="C88" s="50"/>
      <c r="D88" s="75"/>
      <c r="E88" s="75"/>
      <c r="F88" s="75"/>
      <c r="G88" s="75"/>
    </row>
    <row r="89" spans="1:7" x14ac:dyDescent="0.25">
      <c r="A89" s="73"/>
      <c r="B89" s="74"/>
      <c r="C89" s="50"/>
      <c r="D89" s="75"/>
      <c r="E89" s="75"/>
      <c r="F89" s="75"/>
      <c r="G89" s="75"/>
    </row>
    <row r="90" spans="1:7" x14ac:dyDescent="0.25">
      <c r="A90" s="73"/>
      <c r="B90" s="74"/>
      <c r="C90" s="50"/>
      <c r="D90" s="75"/>
      <c r="E90" s="75"/>
      <c r="F90" s="75"/>
      <c r="G90" s="75"/>
    </row>
    <row r="91" spans="1:7" x14ac:dyDescent="0.25">
      <c r="A91" s="73"/>
      <c r="B91" s="74"/>
      <c r="C91" s="50"/>
      <c r="D91" s="75"/>
      <c r="E91" s="75"/>
      <c r="F91" s="75"/>
      <c r="G91" s="75"/>
    </row>
    <row r="92" spans="1:7" x14ac:dyDescent="0.25">
      <c r="A92" s="73"/>
      <c r="B92" s="74"/>
      <c r="C92" s="50"/>
      <c r="D92" s="75"/>
      <c r="E92" s="75"/>
      <c r="F92" s="75"/>
      <c r="G92" s="75"/>
    </row>
    <row r="93" spans="1:7" x14ac:dyDescent="0.25">
      <c r="A93" s="73"/>
      <c r="B93" s="74"/>
      <c r="C93" s="50"/>
      <c r="D93" s="75"/>
      <c r="E93" s="75"/>
      <c r="F93" s="75"/>
      <c r="G93" s="75"/>
    </row>
    <row r="94" spans="1:7" x14ac:dyDescent="0.25">
      <c r="A94" s="73"/>
      <c r="B94" s="74"/>
      <c r="C94" s="50"/>
      <c r="D94" s="75"/>
      <c r="E94" s="75"/>
      <c r="F94" s="75"/>
      <c r="G94" s="75"/>
    </row>
    <row r="95" spans="1:7" x14ac:dyDescent="0.25">
      <c r="A95" s="73"/>
      <c r="B95" s="74"/>
      <c r="C95" s="50"/>
      <c r="D95" s="75"/>
      <c r="E95" s="75"/>
      <c r="F95" s="75"/>
      <c r="G95" s="75"/>
    </row>
    <row r="96" spans="1:7" x14ac:dyDescent="0.25">
      <c r="A96" s="73"/>
      <c r="B96" s="74"/>
      <c r="C96" s="50"/>
      <c r="D96" s="75"/>
      <c r="E96" s="75"/>
      <c r="F96" s="75"/>
      <c r="G96" s="75"/>
    </row>
    <row r="97" spans="1:7" x14ac:dyDescent="0.25">
      <c r="A97" s="73"/>
      <c r="B97" s="74"/>
      <c r="C97" s="50"/>
      <c r="D97" s="75"/>
      <c r="E97" s="75"/>
      <c r="F97" s="75"/>
      <c r="G97" s="75"/>
    </row>
    <row r="98" spans="1:7" x14ac:dyDescent="0.25">
      <c r="A98" s="73"/>
      <c r="B98" s="74"/>
      <c r="C98" s="50"/>
      <c r="D98" s="75"/>
      <c r="E98" s="75"/>
      <c r="F98" s="75"/>
      <c r="G98" s="75"/>
    </row>
    <row r="99" spans="1:7" x14ac:dyDescent="0.25">
      <c r="A99" s="73"/>
      <c r="B99" s="74"/>
      <c r="C99" s="50"/>
      <c r="D99" s="75"/>
      <c r="E99" s="75"/>
      <c r="F99" s="75"/>
      <c r="G99" s="75"/>
    </row>
    <row r="100" spans="1:7" x14ac:dyDescent="0.25">
      <c r="A100" s="73"/>
      <c r="B100" s="74"/>
      <c r="C100" s="50"/>
      <c r="D100" s="75"/>
      <c r="E100" s="75"/>
      <c r="F100" s="75"/>
      <c r="G100" s="75"/>
    </row>
    <row r="101" spans="1:7" x14ac:dyDescent="0.25">
      <c r="A101" s="73"/>
      <c r="B101" s="74"/>
      <c r="C101" s="50"/>
      <c r="D101" s="75"/>
      <c r="E101" s="75"/>
      <c r="F101" s="75"/>
      <c r="G101" s="75"/>
    </row>
    <row r="102" spans="1:7" x14ac:dyDescent="0.25">
      <c r="A102" s="73"/>
      <c r="B102" s="74"/>
      <c r="C102" s="50"/>
      <c r="D102" s="75"/>
      <c r="E102" s="75"/>
      <c r="F102" s="75"/>
      <c r="G102" s="75"/>
    </row>
    <row r="103" spans="1:7" x14ac:dyDescent="0.25">
      <c r="A103" s="73"/>
      <c r="B103" s="74"/>
      <c r="C103" s="50"/>
      <c r="D103" s="75"/>
      <c r="E103" s="75"/>
      <c r="F103" s="75"/>
      <c r="G103" s="75"/>
    </row>
    <row r="104" spans="1:7" x14ac:dyDescent="0.25">
      <c r="A104" s="73"/>
      <c r="B104" s="74"/>
      <c r="C104" s="50"/>
      <c r="D104" s="75"/>
      <c r="E104" s="75"/>
      <c r="F104" s="75"/>
      <c r="G104" s="75"/>
    </row>
    <row r="105" spans="1:7" x14ac:dyDescent="0.25">
      <c r="A105" s="73"/>
      <c r="B105" s="74"/>
      <c r="C105" s="50"/>
      <c r="D105" s="75"/>
      <c r="E105" s="75"/>
      <c r="F105" s="75"/>
      <c r="G105" s="75"/>
    </row>
    <row r="106" spans="1:7" x14ac:dyDescent="0.25">
      <c r="A106" s="73"/>
      <c r="B106" s="74"/>
      <c r="C106" s="50"/>
      <c r="D106" s="75"/>
      <c r="E106" s="75"/>
      <c r="F106" s="75"/>
      <c r="G106" s="75"/>
    </row>
    <row r="107" spans="1:7" x14ac:dyDescent="0.25">
      <c r="A107" s="73"/>
      <c r="B107" s="74"/>
      <c r="C107" s="50"/>
      <c r="D107" s="75"/>
      <c r="E107" s="75"/>
      <c r="F107" s="75"/>
      <c r="G107" s="75"/>
    </row>
    <row r="108" spans="1:7" x14ac:dyDescent="0.25">
      <c r="A108" s="73"/>
      <c r="B108" s="74"/>
      <c r="C108" s="50"/>
      <c r="D108" s="75"/>
      <c r="E108" s="75"/>
      <c r="F108" s="75"/>
      <c r="G108" s="75"/>
    </row>
    <row r="109" spans="1:7" x14ac:dyDescent="0.25">
      <c r="A109" s="73"/>
      <c r="B109" s="74"/>
      <c r="C109" s="50"/>
      <c r="D109" s="75"/>
      <c r="E109" s="75"/>
      <c r="F109" s="75"/>
      <c r="G109" s="75"/>
    </row>
    <row r="110" spans="1:7" x14ac:dyDescent="0.25">
      <c r="A110" s="73"/>
      <c r="B110" s="74"/>
      <c r="C110" s="50"/>
      <c r="D110" s="75"/>
      <c r="E110" s="75"/>
      <c r="F110" s="75"/>
      <c r="G110" s="75"/>
    </row>
    <row r="111" spans="1:7" x14ac:dyDescent="0.25">
      <c r="A111" s="73"/>
      <c r="B111" s="74"/>
      <c r="C111" s="50"/>
      <c r="D111" s="75"/>
      <c r="E111" s="75"/>
      <c r="F111" s="75"/>
      <c r="G111" s="75"/>
    </row>
    <row r="112" spans="1:7" x14ac:dyDescent="0.25">
      <c r="A112" s="73"/>
      <c r="B112" s="74"/>
      <c r="C112" s="50"/>
      <c r="D112" s="75"/>
      <c r="E112" s="75"/>
      <c r="F112" s="75"/>
      <c r="G112" s="75"/>
    </row>
    <row r="113" spans="1:7" x14ac:dyDescent="0.25">
      <c r="A113" s="73"/>
      <c r="B113" s="74"/>
      <c r="C113" s="50"/>
      <c r="D113" s="75"/>
      <c r="E113" s="75"/>
      <c r="F113" s="75"/>
      <c r="G113" s="75"/>
    </row>
    <row r="114" spans="1:7" x14ac:dyDescent="0.25">
      <c r="A114" s="73"/>
      <c r="B114" s="74"/>
      <c r="C114" s="50"/>
      <c r="D114" s="75"/>
      <c r="E114" s="75"/>
      <c r="F114" s="75"/>
      <c r="G114" s="75"/>
    </row>
    <row r="115" spans="1:7" x14ac:dyDescent="0.25">
      <c r="A115" s="73"/>
      <c r="B115" s="74"/>
      <c r="C115" s="50"/>
      <c r="D115" s="75"/>
      <c r="E115" s="75"/>
      <c r="F115" s="75"/>
      <c r="G115" s="75"/>
    </row>
    <row r="116" spans="1:7" x14ac:dyDescent="0.25">
      <c r="A116" s="73"/>
      <c r="B116" s="74"/>
      <c r="C116" s="50"/>
      <c r="D116" s="75"/>
      <c r="E116" s="75"/>
      <c r="F116" s="75"/>
      <c r="G116" s="75"/>
    </row>
    <row r="117" spans="1:7" x14ac:dyDescent="0.25">
      <c r="A117" s="73"/>
      <c r="B117" s="74"/>
      <c r="C117" s="50"/>
      <c r="D117" s="75"/>
      <c r="E117" s="75"/>
      <c r="F117" s="75"/>
      <c r="G117" s="75"/>
    </row>
    <row r="118" spans="1:7" x14ac:dyDescent="0.25">
      <c r="A118" s="73"/>
      <c r="B118" s="74"/>
      <c r="C118" s="50"/>
      <c r="D118" s="75"/>
      <c r="E118" s="75"/>
      <c r="F118" s="75"/>
      <c r="G118" s="75"/>
    </row>
    <row r="119" spans="1:7" x14ac:dyDescent="0.25">
      <c r="A119" s="73"/>
      <c r="B119" s="74"/>
      <c r="C119" s="50"/>
      <c r="D119" s="75"/>
      <c r="E119" s="75"/>
      <c r="F119" s="75"/>
      <c r="G119" s="75"/>
    </row>
    <row r="120" spans="1:7" x14ac:dyDescent="0.25">
      <c r="A120" s="73"/>
      <c r="B120" s="74"/>
      <c r="C120" s="50"/>
      <c r="D120" s="75"/>
      <c r="E120" s="75"/>
      <c r="F120" s="75"/>
      <c r="G120" s="75"/>
    </row>
    <row r="121" spans="1:7" x14ac:dyDescent="0.25">
      <c r="A121" s="73"/>
      <c r="B121" s="74"/>
      <c r="C121" s="50"/>
      <c r="D121" s="75"/>
      <c r="E121" s="75"/>
      <c r="F121" s="75"/>
      <c r="G121" s="75"/>
    </row>
    <row r="122" spans="1:7" x14ac:dyDescent="0.25">
      <c r="A122" s="73"/>
      <c r="B122" s="74"/>
      <c r="C122" s="50"/>
      <c r="D122" s="75"/>
      <c r="E122" s="75"/>
      <c r="F122" s="75"/>
      <c r="G122" s="75"/>
    </row>
    <row r="123" spans="1:7" x14ac:dyDescent="0.25">
      <c r="A123" s="73"/>
      <c r="B123" s="74"/>
      <c r="C123" s="50"/>
      <c r="D123" s="75"/>
      <c r="E123" s="75"/>
      <c r="F123" s="75"/>
      <c r="G123" s="75"/>
    </row>
    <row r="124" spans="1:7" x14ac:dyDescent="0.25">
      <c r="A124" s="73"/>
      <c r="B124" s="74"/>
      <c r="C124" s="50"/>
      <c r="D124" s="75"/>
      <c r="E124" s="75"/>
      <c r="F124" s="75"/>
      <c r="G124" s="75"/>
    </row>
    <row r="125" spans="1:7" x14ac:dyDescent="0.25">
      <c r="A125" s="73"/>
      <c r="B125" s="74"/>
      <c r="C125" s="50"/>
      <c r="D125" s="75"/>
      <c r="E125" s="75"/>
      <c r="F125" s="75"/>
      <c r="G125" s="75"/>
    </row>
    <row r="126" spans="1:7" x14ac:dyDescent="0.25">
      <c r="A126" s="73"/>
      <c r="B126" s="74"/>
      <c r="C126" s="50"/>
      <c r="D126" s="75"/>
      <c r="E126" s="75"/>
      <c r="F126" s="75"/>
      <c r="G126" s="75"/>
    </row>
    <row r="127" spans="1:7" x14ac:dyDescent="0.25">
      <c r="A127" s="73"/>
      <c r="B127" s="74"/>
      <c r="C127" s="50"/>
      <c r="D127" s="75"/>
      <c r="E127" s="75"/>
      <c r="F127" s="75"/>
      <c r="G127" s="75"/>
    </row>
    <row r="128" spans="1:7" x14ac:dyDescent="0.25">
      <c r="A128" s="73"/>
      <c r="B128" s="74"/>
      <c r="C128" s="50"/>
      <c r="D128" s="75"/>
      <c r="E128" s="75"/>
      <c r="F128" s="75"/>
      <c r="G128" s="75"/>
    </row>
    <row r="129" spans="1:7" x14ac:dyDescent="0.25">
      <c r="A129" s="73"/>
      <c r="B129" s="74"/>
      <c r="C129" s="50"/>
      <c r="D129" s="75"/>
      <c r="E129" s="75"/>
      <c r="F129" s="75"/>
      <c r="G129" s="75"/>
    </row>
    <row r="130" spans="1:7" x14ac:dyDescent="0.25">
      <c r="A130" s="73"/>
      <c r="B130" s="74"/>
      <c r="C130" s="50"/>
      <c r="D130" s="75"/>
      <c r="E130" s="75"/>
      <c r="F130" s="75"/>
      <c r="G130" s="75"/>
    </row>
    <row r="131" spans="1:7" x14ac:dyDescent="0.25">
      <c r="A131" s="73"/>
      <c r="B131" s="74"/>
      <c r="C131" s="50"/>
      <c r="D131" s="75"/>
      <c r="E131" s="75"/>
      <c r="F131" s="75"/>
      <c r="G131" s="75"/>
    </row>
    <row r="132" spans="1:7" x14ac:dyDescent="0.25">
      <c r="A132" s="73"/>
      <c r="B132" s="74"/>
      <c r="C132" s="50"/>
      <c r="D132" s="75"/>
      <c r="E132" s="75"/>
      <c r="F132" s="75"/>
      <c r="G132" s="75"/>
    </row>
    <row r="133" spans="1:7" x14ac:dyDescent="0.25">
      <c r="A133" s="73"/>
      <c r="B133" s="74"/>
      <c r="C133" s="50"/>
      <c r="D133" s="75"/>
      <c r="E133" s="75"/>
      <c r="F133" s="75"/>
      <c r="G133" s="7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87F23-7C9A-4121-8918-A87A4A52EB0B}">
  <dimension ref="A1:M133"/>
  <sheetViews>
    <sheetView topLeftCell="A46" workbookViewId="0">
      <selection activeCell="O12" sqref="O12"/>
    </sheetView>
  </sheetViews>
  <sheetFormatPr defaultRowHeight="15" x14ac:dyDescent="0.25"/>
  <cols>
    <col min="1" max="1" width="9.140625" style="70"/>
    <col min="2" max="2" width="7.85546875" style="70" customWidth="1"/>
    <col min="3" max="3" width="14.5703125" style="70" customWidth="1"/>
    <col min="4" max="4" width="14.42578125" style="70" customWidth="1"/>
    <col min="5" max="7" width="14.5703125" style="70" customWidth="1"/>
    <col min="8" max="257" width="9.140625" style="70"/>
    <col min="258" max="258" width="7.85546875" style="70" customWidth="1"/>
    <col min="259" max="259" width="14.5703125" style="70" customWidth="1"/>
    <col min="260" max="260" width="14.42578125" style="70" customWidth="1"/>
    <col min="261" max="263" width="14.5703125" style="70" customWidth="1"/>
    <col min="264" max="513" width="9.140625" style="70"/>
    <col min="514" max="514" width="7.85546875" style="70" customWidth="1"/>
    <col min="515" max="515" width="14.5703125" style="70" customWidth="1"/>
    <col min="516" max="516" width="14.42578125" style="70" customWidth="1"/>
    <col min="517" max="519" width="14.5703125" style="70" customWidth="1"/>
    <col min="520" max="769" width="9.140625" style="70"/>
    <col min="770" max="770" width="7.85546875" style="70" customWidth="1"/>
    <col min="771" max="771" width="14.5703125" style="70" customWidth="1"/>
    <col min="772" max="772" width="14.42578125" style="70" customWidth="1"/>
    <col min="773" max="775" width="14.5703125" style="70" customWidth="1"/>
    <col min="776" max="1025" width="9.140625" style="70"/>
    <col min="1026" max="1026" width="7.85546875" style="70" customWidth="1"/>
    <col min="1027" max="1027" width="14.5703125" style="70" customWidth="1"/>
    <col min="1028" max="1028" width="14.42578125" style="70" customWidth="1"/>
    <col min="1029" max="1031" width="14.5703125" style="70" customWidth="1"/>
    <col min="1032" max="1281" width="9.140625" style="70"/>
    <col min="1282" max="1282" width="7.85546875" style="70" customWidth="1"/>
    <col min="1283" max="1283" width="14.5703125" style="70" customWidth="1"/>
    <col min="1284" max="1284" width="14.42578125" style="70" customWidth="1"/>
    <col min="1285" max="1287" width="14.5703125" style="70" customWidth="1"/>
    <col min="1288" max="1537" width="9.140625" style="70"/>
    <col min="1538" max="1538" width="7.85546875" style="70" customWidth="1"/>
    <col min="1539" max="1539" width="14.5703125" style="70" customWidth="1"/>
    <col min="1540" max="1540" width="14.42578125" style="70" customWidth="1"/>
    <col min="1541" max="1543" width="14.5703125" style="70" customWidth="1"/>
    <col min="1544" max="1793" width="9.140625" style="70"/>
    <col min="1794" max="1794" width="7.85546875" style="70" customWidth="1"/>
    <col min="1795" max="1795" width="14.5703125" style="70" customWidth="1"/>
    <col min="1796" max="1796" width="14.42578125" style="70" customWidth="1"/>
    <col min="1797" max="1799" width="14.5703125" style="70" customWidth="1"/>
    <col min="1800" max="2049" width="9.140625" style="70"/>
    <col min="2050" max="2050" width="7.85546875" style="70" customWidth="1"/>
    <col min="2051" max="2051" width="14.5703125" style="70" customWidth="1"/>
    <col min="2052" max="2052" width="14.42578125" style="70" customWidth="1"/>
    <col min="2053" max="2055" width="14.5703125" style="70" customWidth="1"/>
    <col min="2056" max="2305" width="9.140625" style="70"/>
    <col min="2306" max="2306" width="7.85546875" style="70" customWidth="1"/>
    <col min="2307" max="2307" width="14.5703125" style="70" customWidth="1"/>
    <col min="2308" max="2308" width="14.42578125" style="70" customWidth="1"/>
    <col min="2309" max="2311" width="14.5703125" style="70" customWidth="1"/>
    <col min="2312" max="2561" width="9.140625" style="70"/>
    <col min="2562" max="2562" width="7.85546875" style="70" customWidth="1"/>
    <col min="2563" max="2563" width="14.5703125" style="70" customWidth="1"/>
    <col min="2564" max="2564" width="14.42578125" style="70" customWidth="1"/>
    <col min="2565" max="2567" width="14.5703125" style="70" customWidth="1"/>
    <col min="2568" max="2817" width="9.140625" style="70"/>
    <col min="2818" max="2818" width="7.85546875" style="70" customWidth="1"/>
    <col min="2819" max="2819" width="14.5703125" style="70" customWidth="1"/>
    <col min="2820" max="2820" width="14.42578125" style="70" customWidth="1"/>
    <col min="2821" max="2823" width="14.5703125" style="70" customWidth="1"/>
    <col min="2824" max="3073" width="9.140625" style="70"/>
    <col min="3074" max="3074" width="7.85546875" style="70" customWidth="1"/>
    <col min="3075" max="3075" width="14.5703125" style="70" customWidth="1"/>
    <col min="3076" max="3076" width="14.42578125" style="70" customWidth="1"/>
    <col min="3077" max="3079" width="14.5703125" style="70" customWidth="1"/>
    <col min="3080" max="3329" width="9.140625" style="70"/>
    <col min="3330" max="3330" width="7.85546875" style="70" customWidth="1"/>
    <col min="3331" max="3331" width="14.5703125" style="70" customWidth="1"/>
    <col min="3332" max="3332" width="14.42578125" style="70" customWidth="1"/>
    <col min="3333" max="3335" width="14.5703125" style="70" customWidth="1"/>
    <col min="3336" max="3585" width="9.140625" style="70"/>
    <col min="3586" max="3586" width="7.85546875" style="70" customWidth="1"/>
    <col min="3587" max="3587" width="14.5703125" style="70" customWidth="1"/>
    <col min="3588" max="3588" width="14.42578125" style="70" customWidth="1"/>
    <col min="3589" max="3591" width="14.5703125" style="70" customWidth="1"/>
    <col min="3592" max="3841" width="9.140625" style="70"/>
    <col min="3842" max="3842" width="7.85546875" style="70" customWidth="1"/>
    <col min="3843" max="3843" width="14.5703125" style="70" customWidth="1"/>
    <col min="3844" max="3844" width="14.42578125" style="70" customWidth="1"/>
    <col min="3845" max="3847" width="14.5703125" style="70" customWidth="1"/>
    <col min="3848" max="4097" width="9.140625" style="70"/>
    <col min="4098" max="4098" width="7.85546875" style="70" customWidth="1"/>
    <col min="4099" max="4099" width="14.5703125" style="70" customWidth="1"/>
    <col min="4100" max="4100" width="14.42578125" style="70" customWidth="1"/>
    <col min="4101" max="4103" width="14.5703125" style="70" customWidth="1"/>
    <col min="4104" max="4353" width="9.140625" style="70"/>
    <col min="4354" max="4354" width="7.85546875" style="70" customWidth="1"/>
    <col min="4355" max="4355" width="14.5703125" style="70" customWidth="1"/>
    <col min="4356" max="4356" width="14.42578125" style="70" customWidth="1"/>
    <col min="4357" max="4359" width="14.5703125" style="70" customWidth="1"/>
    <col min="4360" max="4609" width="9.140625" style="70"/>
    <col min="4610" max="4610" width="7.85546875" style="70" customWidth="1"/>
    <col min="4611" max="4611" width="14.5703125" style="70" customWidth="1"/>
    <col min="4612" max="4612" width="14.42578125" style="70" customWidth="1"/>
    <col min="4613" max="4615" width="14.5703125" style="70" customWidth="1"/>
    <col min="4616" max="4865" width="9.140625" style="70"/>
    <col min="4866" max="4866" width="7.85546875" style="70" customWidth="1"/>
    <col min="4867" max="4867" width="14.5703125" style="70" customWidth="1"/>
    <col min="4868" max="4868" width="14.42578125" style="70" customWidth="1"/>
    <col min="4869" max="4871" width="14.5703125" style="70" customWidth="1"/>
    <col min="4872" max="5121" width="9.140625" style="70"/>
    <col min="5122" max="5122" width="7.85546875" style="70" customWidth="1"/>
    <col min="5123" max="5123" width="14.5703125" style="70" customWidth="1"/>
    <col min="5124" max="5124" width="14.42578125" style="70" customWidth="1"/>
    <col min="5125" max="5127" width="14.5703125" style="70" customWidth="1"/>
    <col min="5128" max="5377" width="9.140625" style="70"/>
    <col min="5378" max="5378" width="7.85546875" style="70" customWidth="1"/>
    <col min="5379" max="5379" width="14.5703125" style="70" customWidth="1"/>
    <col min="5380" max="5380" width="14.42578125" style="70" customWidth="1"/>
    <col min="5381" max="5383" width="14.5703125" style="70" customWidth="1"/>
    <col min="5384" max="5633" width="9.140625" style="70"/>
    <col min="5634" max="5634" width="7.85546875" style="70" customWidth="1"/>
    <col min="5635" max="5635" width="14.5703125" style="70" customWidth="1"/>
    <col min="5636" max="5636" width="14.42578125" style="70" customWidth="1"/>
    <col min="5637" max="5639" width="14.5703125" style="70" customWidth="1"/>
    <col min="5640" max="5889" width="9.140625" style="70"/>
    <col min="5890" max="5890" width="7.85546875" style="70" customWidth="1"/>
    <col min="5891" max="5891" width="14.5703125" style="70" customWidth="1"/>
    <col min="5892" max="5892" width="14.42578125" style="70" customWidth="1"/>
    <col min="5893" max="5895" width="14.5703125" style="70" customWidth="1"/>
    <col min="5896" max="6145" width="9.140625" style="70"/>
    <col min="6146" max="6146" width="7.85546875" style="70" customWidth="1"/>
    <col min="6147" max="6147" width="14.5703125" style="70" customWidth="1"/>
    <col min="6148" max="6148" width="14.42578125" style="70" customWidth="1"/>
    <col min="6149" max="6151" width="14.5703125" style="70" customWidth="1"/>
    <col min="6152" max="6401" width="9.140625" style="70"/>
    <col min="6402" max="6402" width="7.85546875" style="70" customWidth="1"/>
    <col min="6403" max="6403" width="14.5703125" style="70" customWidth="1"/>
    <col min="6404" max="6404" width="14.42578125" style="70" customWidth="1"/>
    <col min="6405" max="6407" width="14.5703125" style="70" customWidth="1"/>
    <col min="6408" max="6657" width="9.140625" style="70"/>
    <col min="6658" max="6658" width="7.85546875" style="70" customWidth="1"/>
    <col min="6659" max="6659" width="14.5703125" style="70" customWidth="1"/>
    <col min="6660" max="6660" width="14.42578125" style="70" customWidth="1"/>
    <col min="6661" max="6663" width="14.5703125" style="70" customWidth="1"/>
    <col min="6664" max="6913" width="9.140625" style="70"/>
    <col min="6914" max="6914" width="7.85546875" style="70" customWidth="1"/>
    <col min="6915" max="6915" width="14.5703125" style="70" customWidth="1"/>
    <col min="6916" max="6916" width="14.42578125" style="70" customWidth="1"/>
    <col min="6917" max="6919" width="14.5703125" style="70" customWidth="1"/>
    <col min="6920" max="7169" width="9.140625" style="70"/>
    <col min="7170" max="7170" width="7.85546875" style="70" customWidth="1"/>
    <col min="7171" max="7171" width="14.5703125" style="70" customWidth="1"/>
    <col min="7172" max="7172" width="14.42578125" style="70" customWidth="1"/>
    <col min="7173" max="7175" width="14.5703125" style="70" customWidth="1"/>
    <col min="7176" max="7425" width="9.140625" style="70"/>
    <col min="7426" max="7426" width="7.85546875" style="70" customWidth="1"/>
    <col min="7427" max="7427" width="14.5703125" style="70" customWidth="1"/>
    <col min="7428" max="7428" width="14.42578125" style="70" customWidth="1"/>
    <col min="7429" max="7431" width="14.5703125" style="70" customWidth="1"/>
    <col min="7432" max="7681" width="9.140625" style="70"/>
    <col min="7682" max="7682" width="7.85546875" style="70" customWidth="1"/>
    <col min="7683" max="7683" width="14.5703125" style="70" customWidth="1"/>
    <col min="7684" max="7684" width="14.42578125" style="70" customWidth="1"/>
    <col min="7685" max="7687" width="14.5703125" style="70" customWidth="1"/>
    <col min="7688" max="7937" width="9.140625" style="70"/>
    <col min="7938" max="7938" width="7.85546875" style="70" customWidth="1"/>
    <col min="7939" max="7939" width="14.5703125" style="70" customWidth="1"/>
    <col min="7940" max="7940" width="14.42578125" style="70" customWidth="1"/>
    <col min="7941" max="7943" width="14.5703125" style="70" customWidth="1"/>
    <col min="7944" max="8193" width="9.140625" style="70"/>
    <col min="8194" max="8194" width="7.85546875" style="70" customWidth="1"/>
    <col min="8195" max="8195" width="14.5703125" style="70" customWidth="1"/>
    <col min="8196" max="8196" width="14.42578125" style="70" customWidth="1"/>
    <col min="8197" max="8199" width="14.5703125" style="70" customWidth="1"/>
    <col min="8200" max="8449" width="9.140625" style="70"/>
    <col min="8450" max="8450" width="7.85546875" style="70" customWidth="1"/>
    <col min="8451" max="8451" width="14.5703125" style="70" customWidth="1"/>
    <col min="8452" max="8452" width="14.42578125" style="70" customWidth="1"/>
    <col min="8453" max="8455" width="14.5703125" style="70" customWidth="1"/>
    <col min="8456" max="8705" width="9.140625" style="70"/>
    <col min="8706" max="8706" width="7.85546875" style="70" customWidth="1"/>
    <col min="8707" max="8707" width="14.5703125" style="70" customWidth="1"/>
    <col min="8708" max="8708" width="14.42578125" style="70" customWidth="1"/>
    <col min="8709" max="8711" width="14.5703125" style="70" customWidth="1"/>
    <col min="8712" max="8961" width="9.140625" style="70"/>
    <col min="8962" max="8962" width="7.85546875" style="70" customWidth="1"/>
    <col min="8963" max="8963" width="14.5703125" style="70" customWidth="1"/>
    <col min="8964" max="8964" width="14.42578125" style="70" customWidth="1"/>
    <col min="8965" max="8967" width="14.5703125" style="70" customWidth="1"/>
    <col min="8968" max="9217" width="9.140625" style="70"/>
    <col min="9218" max="9218" width="7.85546875" style="70" customWidth="1"/>
    <col min="9219" max="9219" width="14.5703125" style="70" customWidth="1"/>
    <col min="9220" max="9220" width="14.42578125" style="70" customWidth="1"/>
    <col min="9221" max="9223" width="14.5703125" style="70" customWidth="1"/>
    <col min="9224" max="9473" width="9.140625" style="70"/>
    <col min="9474" max="9474" width="7.85546875" style="70" customWidth="1"/>
    <col min="9475" max="9475" width="14.5703125" style="70" customWidth="1"/>
    <col min="9476" max="9476" width="14.42578125" style="70" customWidth="1"/>
    <col min="9477" max="9479" width="14.5703125" style="70" customWidth="1"/>
    <col min="9480" max="9729" width="9.140625" style="70"/>
    <col min="9730" max="9730" width="7.85546875" style="70" customWidth="1"/>
    <col min="9731" max="9731" width="14.5703125" style="70" customWidth="1"/>
    <col min="9732" max="9732" width="14.42578125" style="70" customWidth="1"/>
    <col min="9733" max="9735" width="14.5703125" style="70" customWidth="1"/>
    <col min="9736" max="9985" width="9.140625" style="70"/>
    <col min="9986" max="9986" width="7.85546875" style="70" customWidth="1"/>
    <col min="9987" max="9987" width="14.5703125" style="70" customWidth="1"/>
    <col min="9988" max="9988" width="14.42578125" style="70" customWidth="1"/>
    <col min="9989" max="9991" width="14.5703125" style="70" customWidth="1"/>
    <col min="9992" max="10241" width="9.140625" style="70"/>
    <col min="10242" max="10242" width="7.85546875" style="70" customWidth="1"/>
    <col min="10243" max="10243" width="14.5703125" style="70" customWidth="1"/>
    <col min="10244" max="10244" width="14.42578125" style="70" customWidth="1"/>
    <col min="10245" max="10247" width="14.5703125" style="70" customWidth="1"/>
    <col min="10248" max="10497" width="9.140625" style="70"/>
    <col min="10498" max="10498" width="7.85546875" style="70" customWidth="1"/>
    <col min="10499" max="10499" width="14.5703125" style="70" customWidth="1"/>
    <col min="10500" max="10500" width="14.42578125" style="70" customWidth="1"/>
    <col min="10501" max="10503" width="14.5703125" style="70" customWidth="1"/>
    <col min="10504" max="10753" width="9.140625" style="70"/>
    <col min="10754" max="10754" width="7.85546875" style="70" customWidth="1"/>
    <col min="10755" max="10755" width="14.5703125" style="70" customWidth="1"/>
    <col min="10756" max="10756" width="14.42578125" style="70" customWidth="1"/>
    <col min="10757" max="10759" width="14.5703125" style="70" customWidth="1"/>
    <col min="10760" max="11009" width="9.140625" style="70"/>
    <col min="11010" max="11010" width="7.85546875" style="70" customWidth="1"/>
    <col min="11011" max="11011" width="14.5703125" style="70" customWidth="1"/>
    <col min="11012" max="11012" width="14.42578125" style="70" customWidth="1"/>
    <col min="11013" max="11015" width="14.5703125" style="70" customWidth="1"/>
    <col min="11016" max="11265" width="9.140625" style="70"/>
    <col min="11266" max="11266" width="7.85546875" style="70" customWidth="1"/>
    <col min="11267" max="11267" width="14.5703125" style="70" customWidth="1"/>
    <col min="11268" max="11268" width="14.42578125" style="70" customWidth="1"/>
    <col min="11269" max="11271" width="14.5703125" style="70" customWidth="1"/>
    <col min="11272" max="11521" width="9.140625" style="70"/>
    <col min="11522" max="11522" width="7.85546875" style="70" customWidth="1"/>
    <col min="11523" max="11523" width="14.5703125" style="70" customWidth="1"/>
    <col min="11524" max="11524" width="14.42578125" style="70" customWidth="1"/>
    <col min="11525" max="11527" width="14.5703125" style="70" customWidth="1"/>
    <col min="11528" max="11777" width="9.140625" style="70"/>
    <col min="11778" max="11778" width="7.85546875" style="70" customWidth="1"/>
    <col min="11779" max="11779" width="14.5703125" style="70" customWidth="1"/>
    <col min="11780" max="11780" width="14.42578125" style="70" customWidth="1"/>
    <col min="11781" max="11783" width="14.5703125" style="70" customWidth="1"/>
    <col min="11784" max="12033" width="9.140625" style="70"/>
    <col min="12034" max="12034" width="7.85546875" style="70" customWidth="1"/>
    <col min="12035" max="12035" width="14.5703125" style="70" customWidth="1"/>
    <col min="12036" max="12036" width="14.42578125" style="70" customWidth="1"/>
    <col min="12037" max="12039" width="14.5703125" style="70" customWidth="1"/>
    <col min="12040" max="12289" width="9.140625" style="70"/>
    <col min="12290" max="12290" width="7.85546875" style="70" customWidth="1"/>
    <col min="12291" max="12291" width="14.5703125" style="70" customWidth="1"/>
    <col min="12292" max="12292" width="14.42578125" style="70" customWidth="1"/>
    <col min="12293" max="12295" width="14.5703125" style="70" customWidth="1"/>
    <col min="12296" max="12545" width="9.140625" style="70"/>
    <col min="12546" max="12546" width="7.85546875" style="70" customWidth="1"/>
    <col min="12547" max="12547" width="14.5703125" style="70" customWidth="1"/>
    <col min="12548" max="12548" width="14.42578125" style="70" customWidth="1"/>
    <col min="12549" max="12551" width="14.5703125" style="70" customWidth="1"/>
    <col min="12552" max="12801" width="9.140625" style="70"/>
    <col min="12802" max="12802" width="7.85546875" style="70" customWidth="1"/>
    <col min="12803" max="12803" width="14.5703125" style="70" customWidth="1"/>
    <col min="12804" max="12804" width="14.42578125" style="70" customWidth="1"/>
    <col min="12805" max="12807" width="14.5703125" style="70" customWidth="1"/>
    <col min="12808" max="13057" width="9.140625" style="70"/>
    <col min="13058" max="13058" width="7.85546875" style="70" customWidth="1"/>
    <col min="13059" max="13059" width="14.5703125" style="70" customWidth="1"/>
    <col min="13060" max="13060" width="14.42578125" style="70" customWidth="1"/>
    <col min="13061" max="13063" width="14.5703125" style="70" customWidth="1"/>
    <col min="13064" max="13313" width="9.140625" style="70"/>
    <col min="13314" max="13314" width="7.85546875" style="70" customWidth="1"/>
    <col min="13315" max="13315" width="14.5703125" style="70" customWidth="1"/>
    <col min="13316" max="13316" width="14.42578125" style="70" customWidth="1"/>
    <col min="13317" max="13319" width="14.5703125" style="70" customWidth="1"/>
    <col min="13320" max="13569" width="9.140625" style="70"/>
    <col min="13570" max="13570" width="7.85546875" style="70" customWidth="1"/>
    <col min="13571" max="13571" width="14.5703125" style="70" customWidth="1"/>
    <col min="13572" max="13572" width="14.42578125" style="70" customWidth="1"/>
    <col min="13573" max="13575" width="14.5703125" style="70" customWidth="1"/>
    <col min="13576" max="13825" width="9.140625" style="70"/>
    <col min="13826" max="13826" width="7.85546875" style="70" customWidth="1"/>
    <col min="13827" max="13827" width="14.5703125" style="70" customWidth="1"/>
    <col min="13828" max="13828" width="14.42578125" style="70" customWidth="1"/>
    <col min="13829" max="13831" width="14.5703125" style="70" customWidth="1"/>
    <col min="13832" max="14081" width="9.140625" style="70"/>
    <col min="14082" max="14082" width="7.85546875" style="70" customWidth="1"/>
    <col min="14083" max="14083" width="14.5703125" style="70" customWidth="1"/>
    <col min="14084" max="14084" width="14.42578125" style="70" customWidth="1"/>
    <col min="14085" max="14087" width="14.5703125" style="70" customWidth="1"/>
    <col min="14088" max="14337" width="9.140625" style="70"/>
    <col min="14338" max="14338" width="7.85546875" style="70" customWidth="1"/>
    <col min="14339" max="14339" width="14.5703125" style="70" customWidth="1"/>
    <col min="14340" max="14340" width="14.42578125" style="70" customWidth="1"/>
    <col min="14341" max="14343" width="14.5703125" style="70" customWidth="1"/>
    <col min="14344" max="14593" width="9.140625" style="70"/>
    <col min="14594" max="14594" width="7.85546875" style="70" customWidth="1"/>
    <col min="14595" max="14595" width="14.5703125" style="70" customWidth="1"/>
    <col min="14596" max="14596" width="14.42578125" style="70" customWidth="1"/>
    <col min="14597" max="14599" width="14.5703125" style="70" customWidth="1"/>
    <col min="14600" max="14849" width="9.140625" style="70"/>
    <col min="14850" max="14850" width="7.85546875" style="70" customWidth="1"/>
    <col min="14851" max="14851" width="14.5703125" style="70" customWidth="1"/>
    <col min="14852" max="14852" width="14.42578125" style="70" customWidth="1"/>
    <col min="14853" max="14855" width="14.5703125" style="70" customWidth="1"/>
    <col min="14856" max="15105" width="9.140625" style="70"/>
    <col min="15106" max="15106" width="7.85546875" style="70" customWidth="1"/>
    <col min="15107" max="15107" width="14.5703125" style="70" customWidth="1"/>
    <col min="15108" max="15108" width="14.42578125" style="70" customWidth="1"/>
    <col min="15109" max="15111" width="14.5703125" style="70" customWidth="1"/>
    <col min="15112" max="15361" width="9.140625" style="70"/>
    <col min="15362" max="15362" width="7.85546875" style="70" customWidth="1"/>
    <col min="15363" max="15363" width="14.5703125" style="70" customWidth="1"/>
    <col min="15364" max="15364" width="14.42578125" style="70" customWidth="1"/>
    <col min="15365" max="15367" width="14.5703125" style="70" customWidth="1"/>
    <col min="15368" max="15617" width="9.140625" style="70"/>
    <col min="15618" max="15618" width="7.85546875" style="70" customWidth="1"/>
    <col min="15619" max="15619" width="14.5703125" style="70" customWidth="1"/>
    <col min="15620" max="15620" width="14.42578125" style="70" customWidth="1"/>
    <col min="15621" max="15623" width="14.5703125" style="70" customWidth="1"/>
    <col min="15624" max="15873" width="9.140625" style="70"/>
    <col min="15874" max="15874" width="7.85546875" style="70" customWidth="1"/>
    <col min="15875" max="15875" width="14.5703125" style="70" customWidth="1"/>
    <col min="15876" max="15876" width="14.42578125" style="70" customWidth="1"/>
    <col min="15877" max="15879" width="14.5703125" style="70" customWidth="1"/>
    <col min="15880" max="16129" width="9.140625" style="70"/>
    <col min="16130" max="16130" width="7.85546875" style="70" customWidth="1"/>
    <col min="16131" max="16131" width="14.5703125" style="70" customWidth="1"/>
    <col min="16132" max="16132" width="14.42578125" style="70" customWidth="1"/>
    <col min="16133" max="16135" width="14.5703125" style="70" customWidth="1"/>
    <col min="16136" max="16384" width="9.140625" style="70"/>
  </cols>
  <sheetData>
    <row r="1" spans="1:13" x14ac:dyDescent="0.25">
      <c r="A1" s="44"/>
      <c r="B1" s="44"/>
      <c r="C1" s="44"/>
      <c r="D1" s="44"/>
      <c r="E1" s="44"/>
      <c r="F1" s="44"/>
      <c r="G1" s="45"/>
    </row>
    <row r="2" spans="1:13" x14ac:dyDescent="0.25">
      <c r="A2" s="44"/>
      <c r="B2" s="44"/>
      <c r="C2" s="44"/>
      <c r="D2" s="44"/>
      <c r="E2" s="44"/>
      <c r="F2" s="46"/>
      <c r="G2" s="47"/>
    </row>
    <row r="3" spans="1:13" x14ac:dyDescent="0.25">
      <c r="A3" s="44"/>
      <c r="B3" s="44"/>
      <c r="C3" s="44"/>
      <c r="D3" s="44"/>
      <c r="E3" s="44"/>
      <c r="F3" s="46"/>
      <c r="G3" s="47"/>
    </row>
    <row r="4" spans="1:13" ht="21" x14ac:dyDescent="0.35">
      <c r="A4" s="44"/>
      <c r="B4" s="48" t="s">
        <v>72</v>
      </c>
      <c r="C4" s="44"/>
      <c r="D4" s="44"/>
      <c r="E4" s="49"/>
      <c r="F4" s="50"/>
      <c r="G4" s="44"/>
      <c r="K4" s="114"/>
      <c r="L4" s="115"/>
    </row>
    <row r="5" spans="1:13" x14ac:dyDescent="0.25">
      <c r="A5" s="44"/>
      <c r="B5" s="44"/>
      <c r="C5" s="44"/>
      <c r="D5" s="44"/>
      <c r="E5" s="44"/>
      <c r="F5" s="50"/>
      <c r="G5" s="44"/>
      <c r="K5" s="116"/>
      <c r="L5" s="115"/>
    </row>
    <row r="6" spans="1:13" x14ac:dyDescent="0.25">
      <c r="A6" s="44"/>
      <c r="B6" s="51" t="s">
        <v>33</v>
      </c>
      <c r="C6" s="52"/>
      <c r="D6" s="53"/>
      <c r="E6" s="54">
        <v>43709</v>
      </c>
      <c r="F6" s="55"/>
      <c r="G6" s="44"/>
      <c r="K6" s="127"/>
      <c r="L6" s="127"/>
    </row>
    <row r="7" spans="1:13" x14ac:dyDescent="0.25">
      <c r="A7" s="44"/>
      <c r="B7" s="56" t="s">
        <v>34</v>
      </c>
      <c r="C7" s="74"/>
      <c r="E7" s="140">
        <v>60</v>
      </c>
      <c r="F7" s="60" t="s">
        <v>35</v>
      </c>
      <c r="G7" s="44"/>
      <c r="K7" s="128"/>
      <c r="L7" s="128"/>
    </row>
    <row r="8" spans="1:13" x14ac:dyDescent="0.25">
      <c r="A8" s="44"/>
      <c r="B8" s="56" t="s">
        <v>58</v>
      </c>
      <c r="C8" s="74"/>
      <c r="E8" s="134">
        <f>175531.33*1.07</f>
        <v>187818.52309999999</v>
      </c>
      <c r="F8" s="60" t="s">
        <v>36</v>
      </c>
      <c r="G8" s="44"/>
      <c r="K8" s="128"/>
      <c r="L8" s="128"/>
    </row>
    <row r="9" spans="1:13" x14ac:dyDescent="0.25">
      <c r="A9" s="44"/>
      <c r="B9" s="56" t="s">
        <v>37</v>
      </c>
      <c r="C9" s="74"/>
      <c r="E9" s="62">
        <v>1</v>
      </c>
      <c r="F9" s="60"/>
      <c r="G9" s="44"/>
      <c r="K9" s="129"/>
      <c r="L9" s="129"/>
    </row>
    <row r="10" spans="1:13" x14ac:dyDescent="0.25">
      <c r="A10" s="44"/>
      <c r="B10" s="56" t="s">
        <v>38</v>
      </c>
      <c r="C10" s="74"/>
      <c r="D10" s="130">
        <f>E6-1</f>
        <v>43708</v>
      </c>
      <c r="E10" s="134">
        <v>187818.52</v>
      </c>
      <c r="F10" s="60" t="s">
        <v>36</v>
      </c>
      <c r="G10" s="44"/>
      <c r="K10" s="129"/>
      <c r="L10" s="129"/>
    </row>
    <row r="11" spans="1:13" x14ac:dyDescent="0.25">
      <c r="A11" s="44"/>
      <c r="B11" s="56" t="s">
        <v>39</v>
      </c>
      <c r="C11" s="74"/>
      <c r="D11" s="130">
        <f>EDATE(D10,E7)</f>
        <v>45535</v>
      </c>
      <c r="E11" s="131">
        <v>0</v>
      </c>
      <c r="F11" s="60" t="s">
        <v>36</v>
      </c>
      <c r="G11" s="44"/>
      <c r="K11" s="128"/>
      <c r="L11" s="128"/>
      <c r="M11" s="129"/>
    </row>
    <row r="12" spans="1:13" x14ac:dyDescent="0.25">
      <c r="A12" s="44"/>
      <c r="B12" s="64" t="s">
        <v>71</v>
      </c>
      <c r="C12" s="65"/>
      <c r="D12" s="66"/>
      <c r="E12" s="67">
        <v>4.2999999999999997E-2</v>
      </c>
      <c r="F12" s="68"/>
      <c r="G12" s="69"/>
      <c r="K12" s="128"/>
      <c r="L12" s="128"/>
      <c r="M12" s="129"/>
    </row>
    <row r="13" spans="1:13" x14ac:dyDescent="0.25">
      <c r="A13" s="44"/>
      <c r="B13" s="132"/>
      <c r="C13" s="74"/>
      <c r="E13" s="133"/>
      <c r="F13" s="132"/>
      <c r="G13" s="69"/>
      <c r="K13" s="128"/>
      <c r="L13" s="128"/>
      <c r="M13" s="129"/>
    </row>
    <row r="14" spans="1:13" x14ac:dyDescent="0.25">
      <c r="K14" s="128"/>
      <c r="L14" s="128"/>
      <c r="M14" s="129"/>
    </row>
    <row r="15" spans="1:13" ht="15.75" thickBot="1" x14ac:dyDescent="0.3">
      <c r="A15" s="72" t="s">
        <v>41</v>
      </c>
      <c r="B15" s="72" t="s">
        <v>42</v>
      </c>
      <c r="C15" s="72" t="s">
        <v>43</v>
      </c>
      <c r="D15" s="72" t="s">
        <v>44</v>
      </c>
      <c r="E15" s="72" t="s">
        <v>45</v>
      </c>
      <c r="F15" s="72" t="s">
        <v>46</v>
      </c>
      <c r="G15" s="72" t="s">
        <v>47</v>
      </c>
      <c r="K15" s="128"/>
      <c r="L15" s="128"/>
      <c r="M15" s="129"/>
    </row>
    <row r="16" spans="1:13" x14ac:dyDescent="0.25">
      <c r="A16" s="73">
        <f>E6</f>
        <v>43709</v>
      </c>
      <c r="B16" s="74">
        <v>1</v>
      </c>
      <c r="C16" s="50">
        <f>E10</f>
        <v>187818.52</v>
      </c>
      <c r="D16" s="75">
        <f>ROUND(C16*$E$12/12,3)</f>
        <v>673.01599999999996</v>
      </c>
      <c r="E16" s="75">
        <f>PPMT($E$12/12,B16,$E$7,-$E$10,$E$11,0)</f>
        <v>2811.4330382024814</v>
      </c>
      <c r="F16" s="75">
        <f>ROUND(PMT($E$12/12,E7,-E10,E11),3)</f>
        <v>3484.4490000000001</v>
      </c>
      <c r="G16" s="75">
        <f>ROUND(C16-E16,3)</f>
        <v>185007.087</v>
      </c>
      <c r="K16" s="128"/>
      <c r="L16" s="128"/>
      <c r="M16" s="129"/>
    </row>
    <row r="17" spans="1:13" x14ac:dyDescent="0.25">
      <c r="A17" s="73">
        <f>EDATE(A16,1)</f>
        <v>43739</v>
      </c>
      <c r="B17" s="74">
        <v>2</v>
      </c>
      <c r="C17" s="50">
        <f>G16</f>
        <v>185007.087</v>
      </c>
      <c r="D17" s="75">
        <f t="shared" ref="D17:D73" si="0">ROUND(C17*$E$12/12,3)</f>
        <v>662.94200000000001</v>
      </c>
      <c r="E17" s="75">
        <f t="shared" ref="E17:E73" si="1">PPMT($E$12/12,B17,$E$7,-$E$10,$E$11,0)</f>
        <v>2821.5073399227072</v>
      </c>
      <c r="F17" s="75">
        <f>F16</f>
        <v>3484.4490000000001</v>
      </c>
      <c r="G17" s="75">
        <f t="shared" ref="G17:G73" si="2">ROUND(C17-E17,3)</f>
        <v>182185.58</v>
      </c>
      <c r="K17" s="128"/>
      <c r="L17" s="128"/>
      <c r="M17" s="129"/>
    </row>
    <row r="18" spans="1:13" x14ac:dyDescent="0.25">
      <c r="A18" s="73">
        <f>EDATE(A17,1)</f>
        <v>43770</v>
      </c>
      <c r="B18" s="74">
        <v>3</v>
      </c>
      <c r="C18" s="50">
        <f>G17</f>
        <v>182185.58</v>
      </c>
      <c r="D18" s="75">
        <f t="shared" si="0"/>
        <v>652.83199999999999</v>
      </c>
      <c r="E18" s="75">
        <f t="shared" si="1"/>
        <v>2831.6177412240968</v>
      </c>
      <c r="F18" s="75">
        <f t="shared" ref="F18:F75" si="3">F17</f>
        <v>3484.4490000000001</v>
      </c>
      <c r="G18" s="75">
        <f t="shared" si="2"/>
        <v>179353.962</v>
      </c>
      <c r="K18" s="128"/>
      <c r="L18" s="128"/>
      <c r="M18" s="129"/>
    </row>
    <row r="19" spans="1:13" x14ac:dyDescent="0.25">
      <c r="A19" s="73">
        <f t="shared" ref="A19:A75" si="4">EDATE(A18,1)</f>
        <v>43800</v>
      </c>
      <c r="B19" s="74">
        <v>4</v>
      </c>
      <c r="C19" s="50">
        <f t="shared" ref="C19:C73" si="5">G18</f>
        <v>179353.962</v>
      </c>
      <c r="D19" s="75">
        <f t="shared" si="0"/>
        <v>642.68499999999995</v>
      </c>
      <c r="E19" s="75">
        <f t="shared" si="1"/>
        <v>2841.7643714634833</v>
      </c>
      <c r="F19" s="75">
        <f t="shared" si="3"/>
        <v>3484.4490000000001</v>
      </c>
      <c r="G19" s="75">
        <f t="shared" si="2"/>
        <v>176512.198</v>
      </c>
      <c r="K19" s="128"/>
      <c r="L19" s="128"/>
      <c r="M19" s="129"/>
    </row>
    <row r="20" spans="1:13" x14ac:dyDescent="0.25">
      <c r="A20" s="73">
        <f t="shared" si="4"/>
        <v>43831</v>
      </c>
      <c r="B20" s="74">
        <v>5</v>
      </c>
      <c r="C20" s="50">
        <f t="shared" si="5"/>
        <v>176512.198</v>
      </c>
      <c r="D20" s="75">
        <f t="shared" si="0"/>
        <v>632.50199999999995</v>
      </c>
      <c r="E20" s="75">
        <f t="shared" si="1"/>
        <v>2851.9473604612276</v>
      </c>
      <c r="F20" s="75">
        <f t="shared" si="3"/>
        <v>3484.4490000000001</v>
      </c>
      <c r="G20" s="75">
        <f t="shared" si="2"/>
        <v>173660.25099999999</v>
      </c>
      <c r="K20" s="128"/>
      <c r="L20" s="128"/>
      <c r="M20" s="129"/>
    </row>
    <row r="21" spans="1:13" x14ac:dyDescent="0.25">
      <c r="A21" s="73">
        <f t="shared" si="4"/>
        <v>43862</v>
      </c>
      <c r="B21" s="74">
        <v>6</v>
      </c>
      <c r="C21" s="50">
        <f t="shared" si="5"/>
        <v>173660.25099999999</v>
      </c>
      <c r="D21" s="75">
        <f t="shared" si="0"/>
        <v>622.28300000000002</v>
      </c>
      <c r="E21" s="75">
        <f t="shared" si="1"/>
        <v>2862.1668385028797</v>
      </c>
      <c r="F21" s="75">
        <f t="shared" si="3"/>
        <v>3484.4490000000001</v>
      </c>
      <c r="G21" s="75">
        <f t="shared" si="2"/>
        <v>170798.084</v>
      </c>
      <c r="K21" s="128"/>
      <c r="L21" s="128"/>
      <c r="M21" s="129"/>
    </row>
    <row r="22" spans="1:13" x14ac:dyDescent="0.25">
      <c r="A22" s="73">
        <f t="shared" si="4"/>
        <v>43891</v>
      </c>
      <c r="B22" s="74">
        <v>7</v>
      </c>
      <c r="C22" s="50">
        <f t="shared" si="5"/>
        <v>170798.084</v>
      </c>
      <c r="D22" s="75">
        <f t="shared" si="0"/>
        <v>612.02599999999995</v>
      </c>
      <c r="E22" s="75">
        <f t="shared" si="1"/>
        <v>2872.4229363408485</v>
      </c>
      <c r="F22" s="75">
        <f t="shared" si="3"/>
        <v>3484.4490000000001</v>
      </c>
      <c r="G22" s="75">
        <f t="shared" si="2"/>
        <v>167925.66099999999</v>
      </c>
      <c r="K22" s="128"/>
      <c r="L22" s="128"/>
      <c r="M22" s="129"/>
    </row>
    <row r="23" spans="1:13" x14ac:dyDescent="0.25">
      <c r="A23" s="73">
        <f>EDATE(A22,1)</f>
        <v>43922</v>
      </c>
      <c r="B23" s="74">
        <v>8</v>
      </c>
      <c r="C23" s="50">
        <f t="shared" si="5"/>
        <v>167925.66099999999</v>
      </c>
      <c r="D23" s="75">
        <f t="shared" si="0"/>
        <v>601.73400000000004</v>
      </c>
      <c r="E23" s="75">
        <f t="shared" si="1"/>
        <v>2882.7157851960701</v>
      </c>
      <c r="F23" s="75">
        <f t="shared" si="3"/>
        <v>3484.4490000000001</v>
      </c>
      <c r="G23" s="75">
        <f t="shared" si="2"/>
        <v>165042.94500000001</v>
      </c>
      <c r="K23" s="128"/>
      <c r="L23" s="128"/>
      <c r="M23" s="129"/>
    </row>
    <row r="24" spans="1:13" x14ac:dyDescent="0.25">
      <c r="A24" s="73">
        <f t="shared" si="4"/>
        <v>43952</v>
      </c>
      <c r="B24" s="74">
        <v>9</v>
      </c>
      <c r="C24" s="50">
        <f t="shared" si="5"/>
        <v>165042.94500000001</v>
      </c>
      <c r="D24" s="75">
        <f t="shared" si="0"/>
        <v>591.404</v>
      </c>
      <c r="E24" s="75">
        <f t="shared" si="1"/>
        <v>2893.0455167596897</v>
      </c>
      <c r="F24" s="75">
        <f t="shared" si="3"/>
        <v>3484.4490000000001</v>
      </c>
      <c r="G24" s="75">
        <f t="shared" si="2"/>
        <v>162149.899</v>
      </c>
      <c r="K24" s="128"/>
      <c r="L24" s="128"/>
      <c r="M24" s="129"/>
    </row>
    <row r="25" spans="1:13" x14ac:dyDescent="0.25">
      <c r="A25" s="73">
        <f t="shared" si="4"/>
        <v>43983</v>
      </c>
      <c r="B25" s="74">
        <v>10</v>
      </c>
      <c r="C25" s="50">
        <f t="shared" si="5"/>
        <v>162149.899</v>
      </c>
      <c r="D25" s="75">
        <f t="shared" si="0"/>
        <v>581.03700000000003</v>
      </c>
      <c r="E25" s="75">
        <f t="shared" si="1"/>
        <v>2903.4122631947448</v>
      </c>
      <c r="F25" s="75">
        <f t="shared" si="3"/>
        <v>3484.4490000000001</v>
      </c>
      <c r="G25" s="75">
        <f t="shared" si="2"/>
        <v>159246.48699999999</v>
      </c>
      <c r="K25" s="128"/>
      <c r="L25" s="128"/>
      <c r="M25" s="129"/>
    </row>
    <row r="26" spans="1:13" x14ac:dyDescent="0.25">
      <c r="A26" s="73">
        <f t="shared" si="4"/>
        <v>44013</v>
      </c>
      <c r="B26" s="74">
        <v>11</v>
      </c>
      <c r="C26" s="50">
        <f t="shared" si="5"/>
        <v>159246.48699999999</v>
      </c>
      <c r="D26" s="75">
        <f t="shared" si="0"/>
        <v>570.63300000000004</v>
      </c>
      <c r="E26" s="75">
        <f t="shared" si="1"/>
        <v>2913.8161571378596</v>
      </c>
      <c r="F26" s="75">
        <f t="shared" si="3"/>
        <v>3484.4490000000001</v>
      </c>
      <c r="G26" s="75">
        <f t="shared" si="2"/>
        <v>156332.671</v>
      </c>
    </row>
    <row r="27" spans="1:13" x14ac:dyDescent="0.25">
      <c r="A27" s="73">
        <f t="shared" si="4"/>
        <v>44044</v>
      </c>
      <c r="B27" s="74">
        <v>12</v>
      </c>
      <c r="C27" s="50">
        <f t="shared" si="5"/>
        <v>156332.671</v>
      </c>
      <c r="D27" s="75">
        <f t="shared" si="0"/>
        <v>560.19200000000001</v>
      </c>
      <c r="E27" s="75">
        <f t="shared" si="1"/>
        <v>2924.2573317009364</v>
      </c>
      <c r="F27" s="75">
        <f t="shared" si="3"/>
        <v>3484.4490000000001</v>
      </c>
      <c r="G27" s="75">
        <f t="shared" si="2"/>
        <v>153408.41399999999</v>
      </c>
    </row>
    <row r="28" spans="1:13" x14ac:dyDescent="0.25">
      <c r="A28" s="73">
        <f t="shared" si="4"/>
        <v>44075</v>
      </c>
      <c r="B28" s="74">
        <v>13</v>
      </c>
      <c r="C28" s="50">
        <f t="shared" si="5"/>
        <v>153408.41399999999</v>
      </c>
      <c r="D28" s="75">
        <f t="shared" si="0"/>
        <v>549.71299999999997</v>
      </c>
      <c r="E28" s="75">
        <f t="shared" si="1"/>
        <v>2934.735920472865</v>
      </c>
      <c r="F28" s="75">
        <f t="shared" si="3"/>
        <v>3484.4490000000001</v>
      </c>
      <c r="G28" s="75">
        <f t="shared" si="2"/>
        <v>150473.67800000001</v>
      </c>
    </row>
    <row r="29" spans="1:13" x14ac:dyDescent="0.25">
      <c r="A29" s="73">
        <f t="shared" si="4"/>
        <v>44105</v>
      </c>
      <c r="B29" s="74">
        <v>14</v>
      </c>
      <c r="C29" s="50">
        <f t="shared" si="5"/>
        <v>150473.67800000001</v>
      </c>
      <c r="D29" s="75">
        <f t="shared" si="0"/>
        <v>539.197</v>
      </c>
      <c r="E29" s="75">
        <f t="shared" si="1"/>
        <v>2945.2520575212261</v>
      </c>
      <c r="F29" s="75">
        <f t="shared" si="3"/>
        <v>3484.4490000000001</v>
      </c>
      <c r="G29" s="75">
        <f t="shared" si="2"/>
        <v>147528.42600000001</v>
      </c>
    </row>
    <row r="30" spans="1:13" x14ac:dyDescent="0.25">
      <c r="A30" s="73">
        <f t="shared" si="4"/>
        <v>44136</v>
      </c>
      <c r="B30" s="74">
        <v>15</v>
      </c>
      <c r="C30" s="50">
        <f t="shared" si="5"/>
        <v>147528.42600000001</v>
      </c>
      <c r="D30" s="75">
        <f t="shared" si="0"/>
        <v>528.64400000000001</v>
      </c>
      <c r="E30" s="75">
        <f t="shared" si="1"/>
        <v>2955.8058773940106</v>
      </c>
      <c r="F30" s="75">
        <f t="shared" si="3"/>
        <v>3484.4490000000001</v>
      </c>
      <c r="G30" s="75">
        <f t="shared" si="2"/>
        <v>144572.62</v>
      </c>
    </row>
    <row r="31" spans="1:13" x14ac:dyDescent="0.25">
      <c r="A31" s="73">
        <f t="shared" si="4"/>
        <v>44166</v>
      </c>
      <c r="B31" s="74">
        <v>16</v>
      </c>
      <c r="C31" s="50">
        <f t="shared" si="5"/>
        <v>144572.62</v>
      </c>
      <c r="D31" s="75">
        <f t="shared" si="0"/>
        <v>518.05200000000002</v>
      </c>
      <c r="E31" s="75">
        <f t="shared" si="1"/>
        <v>2966.3975151213394</v>
      </c>
      <c r="F31" s="75">
        <f t="shared" si="3"/>
        <v>3484.4490000000001</v>
      </c>
      <c r="G31" s="75">
        <f t="shared" si="2"/>
        <v>141606.22200000001</v>
      </c>
    </row>
    <row r="32" spans="1:13" x14ac:dyDescent="0.25">
      <c r="A32" s="73">
        <f t="shared" si="4"/>
        <v>44197</v>
      </c>
      <c r="B32" s="74">
        <v>17</v>
      </c>
      <c r="C32" s="50">
        <f t="shared" si="5"/>
        <v>141606.22200000001</v>
      </c>
      <c r="D32" s="75">
        <f t="shared" si="0"/>
        <v>507.42200000000003</v>
      </c>
      <c r="E32" s="75">
        <f t="shared" si="1"/>
        <v>2977.0271062171905</v>
      </c>
      <c r="F32" s="75">
        <f t="shared" si="3"/>
        <v>3484.4490000000001</v>
      </c>
      <c r="G32" s="75">
        <f t="shared" si="2"/>
        <v>138629.19500000001</v>
      </c>
    </row>
    <row r="33" spans="1:7" x14ac:dyDescent="0.25">
      <c r="A33" s="73">
        <f t="shared" si="4"/>
        <v>44228</v>
      </c>
      <c r="B33" s="74">
        <v>18</v>
      </c>
      <c r="C33" s="50">
        <f t="shared" si="5"/>
        <v>138629.19500000001</v>
      </c>
      <c r="D33" s="75">
        <f t="shared" si="0"/>
        <v>496.755</v>
      </c>
      <c r="E33" s="75">
        <f t="shared" si="1"/>
        <v>2987.6947866811352</v>
      </c>
      <c r="F33" s="75">
        <f t="shared" si="3"/>
        <v>3484.4490000000001</v>
      </c>
      <c r="G33" s="75">
        <f t="shared" si="2"/>
        <v>135641.5</v>
      </c>
    </row>
    <row r="34" spans="1:7" x14ac:dyDescent="0.25">
      <c r="A34" s="73">
        <f t="shared" si="4"/>
        <v>44256</v>
      </c>
      <c r="B34" s="74">
        <v>19</v>
      </c>
      <c r="C34" s="50">
        <f t="shared" si="5"/>
        <v>135641.5</v>
      </c>
      <c r="D34" s="75">
        <f t="shared" si="0"/>
        <v>486.04899999999998</v>
      </c>
      <c r="E34" s="75">
        <f t="shared" si="1"/>
        <v>2998.4006930000764</v>
      </c>
      <c r="F34" s="75">
        <f t="shared" si="3"/>
        <v>3484.4490000000001</v>
      </c>
      <c r="G34" s="75">
        <f t="shared" si="2"/>
        <v>132643.09899999999</v>
      </c>
    </row>
    <row r="35" spans="1:7" x14ac:dyDescent="0.25">
      <c r="A35" s="73">
        <f t="shared" si="4"/>
        <v>44287</v>
      </c>
      <c r="B35" s="74">
        <v>20</v>
      </c>
      <c r="C35" s="50">
        <f t="shared" si="5"/>
        <v>132643.09899999999</v>
      </c>
      <c r="D35" s="75">
        <f t="shared" si="0"/>
        <v>475.30399999999997</v>
      </c>
      <c r="E35" s="75">
        <f t="shared" si="1"/>
        <v>3009.1449621499933</v>
      </c>
      <c r="F35" s="75">
        <f t="shared" si="3"/>
        <v>3484.4490000000001</v>
      </c>
      <c r="G35" s="75">
        <f t="shared" si="2"/>
        <v>129633.954</v>
      </c>
    </row>
    <row r="36" spans="1:7" x14ac:dyDescent="0.25">
      <c r="A36" s="73">
        <f t="shared" si="4"/>
        <v>44317</v>
      </c>
      <c r="B36" s="74">
        <v>21</v>
      </c>
      <c r="C36" s="50">
        <f t="shared" si="5"/>
        <v>129633.954</v>
      </c>
      <c r="D36" s="75">
        <f t="shared" si="0"/>
        <v>464.52199999999999</v>
      </c>
      <c r="E36" s="75">
        <f t="shared" si="1"/>
        <v>3019.9277315976974</v>
      </c>
      <c r="F36" s="75">
        <f t="shared" si="3"/>
        <v>3484.4490000000001</v>
      </c>
      <c r="G36" s="75">
        <f t="shared" si="2"/>
        <v>126614.026</v>
      </c>
    </row>
    <row r="37" spans="1:7" x14ac:dyDescent="0.25">
      <c r="A37" s="73">
        <f t="shared" si="4"/>
        <v>44348</v>
      </c>
      <c r="B37" s="74">
        <v>22</v>
      </c>
      <c r="C37" s="50">
        <f t="shared" si="5"/>
        <v>126614.026</v>
      </c>
      <c r="D37" s="75">
        <f t="shared" si="0"/>
        <v>453.7</v>
      </c>
      <c r="E37" s="75">
        <f t="shared" si="1"/>
        <v>3030.7491393025889</v>
      </c>
      <c r="F37" s="75">
        <f t="shared" si="3"/>
        <v>3484.4490000000001</v>
      </c>
      <c r="G37" s="75">
        <f t="shared" si="2"/>
        <v>123583.277</v>
      </c>
    </row>
    <row r="38" spans="1:7" x14ac:dyDescent="0.25">
      <c r="A38" s="73">
        <f t="shared" si="4"/>
        <v>44378</v>
      </c>
      <c r="B38" s="74">
        <v>23</v>
      </c>
      <c r="C38" s="50">
        <f t="shared" si="5"/>
        <v>123583.277</v>
      </c>
      <c r="D38" s="75">
        <f t="shared" si="0"/>
        <v>442.84</v>
      </c>
      <c r="E38" s="75">
        <f t="shared" si="1"/>
        <v>3041.6093237184236</v>
      </c>
      <c r="F38" s="75">
        <f t="shared" si="3"/>
        <v>3484.4490000000001</v>
      </c>
      <c r="G38" s="75">
        <f t="shared" si="2"/>
        <v>120541.66800000001</v>
      </c>
    </row>
    <row r="39" spans="1:7" x14ac:dyDescent="0.25">
      <c r="A39" s="73">
        <f t="shared" si="4"/>
        <v>44409</v>
      </c>
      <c r="B39" s="74">
        <v>24</v>
      </c>
      <c r="C39" s="50">
        <f t="shared" si="5"/>
        <v>120541.66800000001</v>
      </c>
      <c r="D39" s="75">
        <f t="shared" si="0"/>
        <v>431.94099999999997</v>
      </c>
      <c r="E39" s="75">
        <f t="shared" si="1"/>
        <v>3052.5084237950809</v>
      </c>
      <c r="F39" s="75">
        <f t="shared" si="3"/>
        <v>3484.4490000000001</v>
      </c>
      <c r="G39" s="75">
        <f t="shared" si="2"/>
        <v>117489.16</v>
      </c>
    </row>
    <row r="40" spans="1:7" x14ac:dyDescent="0.25">
      <c r="A40" s="73">
        <f t="shared" si="4"/>
        <v>44440</v>
      </c>
      <c r="B40" s="74">
        <v>25</v>
      </c>
      <c r="C40" s="50">
        <f t="shared" si="5"/>
        <v>117489.16</v>
      </c>
      <c r="D40" s="75">
        <f t="shared" si="0"/>
        <v>421.00299999999999</v>
      </c>
      <c r="E40" s="75">
        <f t="shared" si="1"/>
        <v>3063.4465789803467</v>
      </c>
      <c r="F40" s="75">
        <f t="shared" si="3"/>
        <v>3484.4490000000001</v>
      </c>
      <c r="G40" s="75">
        <f t="shared" si="2"/>
        <v>114425.713</v>
      </c>
    </row>
    <row r="41" spans="1:7" x14ac:dyDescent="0.25">
      <c r="A41" s="73">
        <f t="shared" si="4"/>
        <v>44470</v>
      </c>
      <c r="B41" s="74">
        <v>26</v>
      </c>
      <c r="C41" s="50">
        <f t="shared" si="5"/>
        <v>114425.713</v>
      </c>
      <c r="D41" s="75">
        <f t="shared" si="0"/>
        <v>410.02499999999998</v>
      </c>
      <c r="E41" s="75">
        <f t="shared" si="1"/>
        <v>3074.423929221693</v>
      </c>
      <c r="F41" s="75">
        <f t="shared" si="3"/>
        <v>3484.4490000000001</v>
      </c>
      <c r="G41" s="75">
        <f t="shared" si="2"/>
        <v>111351.289</v>
      </c>
    </row>
    <row r="42" spans="1:7" x14ac:dyDescent="0.25">
      <c r="A42" s="73">
        <f t="shared" si="4"/>
        <v>44501</v>
      </c>
      <c r="B42" s="74">
        <v>27</v>
      </c>
      <c r="C42" s="50">
        <f t="shared" si="5"/>
        <v>111351.289</v>
      </c>
      <c r="D42" s="75">
        <f t="shared" si="0"/>
        <v>399.00900000000001</v>
      </c>
      <c r="E42" s="75">
        <f t="shared" si="1"/>
        <v>3085.4406149680708</v>
      </c>
      <c r="F42" s="75">
        <f t="shared" si="3"/>
        <v>3484.4490000000001</v>
      </c>
      <c r="G42" s="75">
        <f t="shared" si="2"/>
        <v>108265.848</v>
      </c>
    </row>
    <row r="43" spans="1:7" x14ac:dyDescent="0.25">
      <c r="A43" s="73">
        <f t="shared" si="4"/>
        <v>44531</v>
      </c>
      <c r="B43" s="74">
        <v>28</v>
      </c>
      <c r="C43" s="50">
        <f t="shared" si="5"/>
        <v>108265.848</v>
      </c>
      <c r="D43" s="75">
        <f t="shared" si="0"/>
        <v>387.95299999999997</v>
      </c>
      <c r="E43" s="75">
        <f t="shared" si="1"/>
        <v>3096.4967771717061</v>
      </c>
      <c r="F43" s="75">
        <f t="shared" si="3"/>
        <v>3484.4490000000001</v>
      </c>
      <c r="G43" s="75">
        <f t="shared" si="2"/>
        <v>105169.351</v>
      </c>
    </row>
    <row r="44" spans="1:7" x14ac:dyDescent="0.25">
      <c r="A44" s="73">
        <f t="shared" si="4"/>
        <v>44562</v>
      </c>
      <c r="B44" s="74">
        <v>29</v>
      </c>
      <c r="C44" s="50">
        <f t="shared" si="5"/>
        <v>105169.351</v>
      </c>
      <c r="D44" s="75">
        <f t="shared" si="0"/>
        <v>376.85700000000003</v>
      </c>
      <c r="E44" s="75">
        <f t="shared" si="1"/>
        <v>3107.592557289905</v>
      </c>
      <c r="F44" s="75">
        <f t="shared" si="3"/>
        <v>3484.4490000000001</v>
      </c>
      <c r="G44" s="75">
        <f t="shared" si="2"/>
        <v>102061.758</v>
      </c>
    </row>
    <row r="45" spans="1:7" x14ac:dyDescent="0.25">
      <c r="A45" s="73">
        <f t="shared" si="4"/>
        <v>44593</v>
      </c>
      <c r="B45" s="74">
        <v>30</v>
      </c>
      <c r="C45" s="50">
        <f t="shared" si="5"/>
        <v>102061.758</v>
      </c>
      <c r="D45" s="75">
        <f t="shared" si="0"/>
        <v>365.721</v>
      </c>
      <c r="E45" s="75">
        <f t="shared" si="1"/>
        <v>3118.7280972868602</v>
      </c>
      <c r="F45" s="75">
        <f t="shared" si="3"/>
        <v>3484.4490000000001</v>
      </c>
      <c r="G45" s="75">
        <f t="shared" si="2"/>
        <v>98943.03</v>
      </c>
    </row>
    <row r="46" spans="1:7" x14ac:dyDescent="0.25">
      <c r="A46" s="73">
        <f t="shared" si="4"/>
        <v>44621</v>
      </c>
      <c r="B46" s="74">
        <v>31</v>
      </c>
      <c r="C46" s="50">
        <f t="shared" si="5"/>
        <v>98943.03</v>
      </c>
      <c r="D46" s="75">
        <f t="shared" si="0"/>
        <v>354.54599999999999</v>
      </c>
      <c r="E46" s="75">
        <f t="shared" si="1"/>
        <v>3129.9035396354716</v>
      </c>
      <c r="F46" s="75">
        <f t="shared" si="3"/>
        <v>3484.4490000000001</v>
      </c>
      <c r="G46" s="75">
        <f t="shared" si="2"/>
        <v>95813.126000000004</v>
      </c>
    </row>
    <row r="47" spans="1:7" x14ac:dyDescent="0.25">
      <c r="A47" s="73">
        <f t="shared" si="4"/>
        <v>44652</v>
      </c>
      <c r="B47" s="74">
        <v>32</v>
      </c>
      <c r="C47" s="50">
        <f t="shared" si="5"/>
        <v>95813.126000000004</v>
      </c>
      <c r="D47" s="75">
        <f t="shared" si="0"/>
        <v>343.33</v>
      </c>
      <c r="E47" s="75">
        <f t="shared" si="1"/>
        <v>3141.1190273191655</v>
      </c>
      <c r="F47" s="75">
        <f t="shared" si="3"/>
        <v>3484.4490000000001</v>
      </c>
      <c r="G47" s="75">
        <f t="shared" si="2"/>
        <v>92672.006999999998</v>
      </c>
    </row>
    <row r="48" spans="1:7" x14ac:dyDescent="0.25">
      <c r="A48" s="73">
        <f t="shared" si="4"/>
        <v>44682</v>
      </c>
      <c r="B48" s="74">
        <v>33</v>
      </c>
      <c r="C48" s="50">
        <f t="shared" si="5"/>
        <v>92672.006999999998</v>
      </c>
      <c r="D48" s="75">
        <f t="shared" si="0"/>
        <v>332.07499999999999</v>
      </c>
      <c r="E48" s="75">
        <f t="shared" si="1"/>
        <v>3152.374703833726</v>
      </c>
      <c r="F48" s="75">
        <f t="shared" si="3"/>
        <v>3484.4490000000001</v>
      </c>
      <c r="G48" s="75">
        <f t="shared" si="2"/>
        <v>89519.631999999998</v>
      </c>
    </row>
    <row r="49" spans="1:7" x14ac:dyDescent="0.25">
      <c r="A49" s="73">
        <f t="shared" si="4"/>
        <v>44713</v>
      </c>
      <c r="B49" s="74">
        <v>34</v>
      </c>
      <c r="C49" s="50">
        <f t="shared" si="5"/>
        <v>89519.631999999998</v>
      </c>
      <c r="D49" s="75">
        <f t="shared" si="0"/>
        <v>320.779</v>
      </c>
      <c r="E49" s="75">
        <f t="shared" si="1"/>
        <v>3163.6707131891299</v>
      </c>
      <c r="F49" s="75">
        <f t="shared" si="3"/>
        <v>3484.4490000000001</v>
      </c>
      <c r="G49" s="75">
        <f t="shared" si="2"/>
        <v>86355.960999999996</v>
      </c>
    </row>
    <row r="50" spans="1:7" x14ac:dyDescent="0.25">
      <c r="A50" s="73">
        <f t="shared" si="4"/>
        <v>44743</v>
      </c>
      <c r="B50" s="74">
        <v>35</v>
      </c>
      <c r="C50" s="50">
        <f t="shared" si="5"/>
        <v>86355.960999999996</v>
      </c>
      <c r="D50" s="75">
        <f t="shared" si="0"/>
        <v>309.44200000000001</v>
      </c>
      <c r="E50" s="75">
        <f t="shared" si="1"/>
        <v>3175.0071999113911</v>
      </c>
      <c r="F50" s="75">
        <f t="shared" si="3"/>
        <v>3484.4490000000001</v>
      </c>
      <c r="G50" s="75">
        <f t="shared" si="2"/>
        <v>83180.953999999998</v>
      </c>
    </row>
    <row r="51" spans="1:7" x14ac:dyDescent="0.25">
      <c r="A51" s="73">
        <f t="shared" si="4"/>
        <v>44774</v>
      </c>
      <c r="B51" s="74">
        <v>36</v>
      </c>
      <c r="C51" s="50">
        <f t="shared" si="5"/>
        <v>83180.953999999998</v>
      </c>
      <c r="D51" s="75">
        <f t="shared" si="0"/>
        <v>298.065</v>
      </c>
      <c r="E51" s="75">
        <f t="shared" si="1"/>
        <v>3186.384309044407</v>
      </c>
      <c r="F51" s="75">
        <f t="shared" si="3"/>
        <v>3484.4490000000001</v>
      </c>
      <c r="G51" s="75">
        <f t="shared" si="2"/>
        <v>79994.570000000007</v>
      </c>
    </row>
    <row r="52" spans="1:7" x14ac:dyDescent="0.25">
      <c r="A52" s="73">
        <f t="shared" si="4"/>
        <v>44805</v>
      </c>
      <c r="B52" s="74">
        <v>37</v>
      </c>
      <c r="C52" s="50">
        <f t="shared" si="5"/>
        <v>79994.570000000007</v>
      </c>
      <c r="D52" s="75">
        <f t="shared" si="0"/>
        <v>286.64699999999999</v>
      </c>
      <c r="E52" s="75">
        <f t="shared" si="1"/>
        <v>3197.8021861518159</v>
      </c>
      <c r="F52" s="75">
        <f t="shared" si="3"/>
        <v>3484.4490000000001</v>
      </c>
      <c r="G52" s="75">
        <f t="shared" si="2"/>
        <v>76796.767999999996</v>
      </c>
    </row>
    <row r="53" spans="1:7" x14ac:dyDescent="0.25">
      <c r="A53" s="73">
        <f t="shared" si="4"/>
        <v>44835</v>
      </c>
      <c r="B53" s="74">
        <v>38</v>
      </c>
      <c r="C53" s="50">
        <f t="shared" si="5"/>
        <v>76796.767999999996</v>
      </c>
      <c r="D53" s="75">
        <f t="shared" si="0"/>
        <v>275.18799999999999</v>
      </c>
      <c r="E53" s="75">
        <f t="shared" si="1"/>
        <v>3209.2609773188601</v>
      </c>
      <c r="F53" s="75">
        <f t="shared" si="3"/>
        <v>3484.4490000000001</v>
      </c>
      <c r="G53" s="75">
        <f t="shared" si="2"/>
        <v>73587.506999999998</v>
      </c>
    </row>
    <row r="54" spans="1:7" x14ac:dyDescent="0.25">
      <c r="A54" s="73">
        <f t="shared" si="4"/>
        <v>44866</v>
      </c>
      <c r="B54" s="74">
        <v>39</v>
      </c>
      <c r="C54" s="50">
        <f t="shared" si="5"/>
        <v>73587.506999999998</v>
      </c>
      <c r="D54" s="75">
        <f t="shared" si="0"/>
        <v>263.68900000000002</v>
      </c>
      <c r="E54" s="75">
        <f t="shared" si="1"/>
        <v>3220.7608291542529</v>
      </c>
      <c r="F54" s="75">
        <f t="shared" si="3"/>
        <v>3484.4490000000001</v>
      </c>
      <c r="G54" s="75">
        <f t="shared" si="2"/>
        <v>70366.745999999999</v>
      </c>
    </row>
    <row r="55" spans="1:7" x14ac:dyDescent="0.25">
      <c r="A55" s="73">
        <f t="shared" si="4"/>
        <v>44896</v>
      </c>
      <c r="B55" s="74">
        <v>40</v>
      </c>
      <c r="C55" s="50">
        <f t="shared" si="5"/>
        <v>70366.745999999999</v>
      </c>
      <c r="D55" s="75">
        <f t="shared" si="0"/>
        <v>252.148</v>
      </c>
      <c r="E55" s="75">
        <f t="shared" si="1"/>
        <v>3232.3018887920548</v>
      </c>
      <c r="F55" s="75">
        <f t="shared" si="3"/>
        <v>3484.4490000000001</v>
      </c>
      <c r="G55" s="75">
        <f t="shared" si="2"/>
        <v>67134.444000000003</v>
      </c>
    </row>
    <row r="56" spans="1:7" x14ac:dyDescent="0.25">
      <c r="A56" s="73">
        <f t="shared" si="4"/>
        <v>44927</v>
      </c>
      <c r="B56" s="74">
        <v>41</v>
      </c>
      <c r="C56" s="50">
        <f t="shared" si="5"/>
        <v>67134.444000000003</v>
      </c>
      <c r="D56" s="75">
        <f t="shared" si="0"/>
        <v>240.565</v>
      </c>
      <c r="E56" s="75">
        <f t="shared" si="1"/>
        <v>3243.8843038935597</v>
      </c>
      <c r="F56" s="75">
        <f t="shared" si="3"/>
        <v>3484.4490000000001</v>
      </c>
      <c r="G56" s="75">
        <f t="shared" si="2"/>
        <v>63890.559999999998</v>
      </c>
    </row>
    <row r="57" spans="1:7" x14ac:dyDescent="0.25">
      <c r="A57" s="73">
        <f t="shared" si="4"/>
        <v>44958</v>
      </c>
      <c r="B57" s="74">
        <v>42</v>
      </c>
      <c r="C57" s="50">
        <f t="shared" si="5"/>
        <v>63890.559999999998</v>
      </c>
      <c r="D57" s="75">
        <f t="shared" si="0"/>
        <v>228.941</v>
      </c>
      <c r="E57" s="75">
        <f t="shared" si="1"/>
        <v>3255.5082226491786</v>
      </c>
      <c r="F57" s="75">
        <f t="shared" si="3"/>
        <v>3484.4490000000001</v>
      </c>
      <c r="G57" s="75">
        <f t="shared" si="2"/>
        <v>60635.052000000003</v>
      </c>
    </row>
    <row r="58" spans="1:7" x14ac:dyDescent="0.25">
      <c r="A58" s="73">
        <f t="shared" si="4"/>
        <v>44986</v>
      </c>
      <c r="B58" s="74">
        <v>43</v>
      </c>
      <c r="C58" s="50">
        <f t="shared" si="5"/>
        <v>60635.052000000003</v>
      </c>
      <c r="D58" s="75">
        <f t="shared" si="0"/>
        <v>217.27600000000001</v>
      </c>
      <c r="E58" s="75">
        <f t="shared" si="1"/>
        <v>3267.1737937803387</v>
      </c>
      <c r="F58" s="75">
        <f t="shared" si="3"/>
        <v>3484.4490000000001</v>
      </c>
      <c r="G58" s="75">
        <f t="shared" si="2"/>
        <v>57367.877999999997</v>
      </c>
    </row>
    <row r="59" spans="1:7" x14ac:dyDescent="0.25">
      <c r="A59" s="73">
        <f t="shared" si="4"/>
        <v>45017</v>
      </c>
      <c r="B59" s="74">
        <v>44</v>
      </c>
      <c r="C59" s="50">
        <f t="shared" si="5"/>
        <v>57367.877999999997</v>
      </c>
      <c r="D59" s="75">
        <f t="shared" si="0"/>
        <v>205.56800000000001</v>
      </c>
      <c r="E59" s="75">
        <f t="shared" si="1"/>
        <v>3278.8811665413846</v>
      </c>
      <c r="F59" s="75">
        <f t="shared" si="3"/>
        <v>3484.4490000000001</v>
      </c>
      <c r="G59" s="75">
        <f t="shared" si="2"/>
        <v>54088.997000000003</v>
      </c>
    </row>
    <row r="60" spans="1:7" x14ac:dyDescent="0.25">
      <c r="A60" s="73">
        <f t="shared" si="4"/>
        <v>45047</v>
      </c>
      <c r="B60" s="74">
        <v>45</v>
      </c>
      <c r="C60" s="50">
        <f t="shared" si="5"/>
        <v>54088.997000000003</v>
      </c>
      <c r="D60" s="75">
        <f t="shared" si="0"/>
        <v>193.81899999999999</v>
      </c>
      <c r="E60" s="75">
        <f t="shared" si="1"/>
        <v>3290.6304907214912</v>
      </c>
      <c r="F60" s="75">
        <f t="shared" si="3"/>
        <v>3484.4490000000001</v>
      </c>
      <c r="G60" s="75">
        <f t="shared" si="2"/>
        <v>50798.366999999998</v>
      </c>
    </row>
    <row r="61" spans="1:7" x14ac:dyDescent="0.25">
      <c r="A61" s="73">
        <f t="shared" si="4"/>
        <v>45078</v>
      </c>
      <c r="B61" s="74">
        <v>46</v>
      </c>
      <c r="C61" s="50">
        <f t="shared" si="5"/>
        <v>50798.366999999998</v>
      </c>
      <c r="D61" s="75">
        <f t="shared" si="0"/>
        <v>182.02699999999999</v>
      </c>
      <c r="E61" s="75">
        <f t="shared" si="1"/>
        <v>3302.4219166465768</v>
      </c>
      <c r="F61" s="75">
        <f t="shared" si="3"/>
        <v>3484.4490000000001</v>
      </c>
      <c r="G61" s="75">
        <f t="shared" si="2"/>
        <v>47495.945</v>
      </c>
    </row>
    <row r="62" spans="1:7" x14ac:dyDescent="0.25">
      <c r="A62" s="73">
        <f t="shared" si="4"/>
        <v>45108</v>
      </c>
      <c r="B62" s="74">
        <v>47</v>
      </c>
      <c r="C62" s="50">
        <f t="shared" si="5"/>
        <v>47495.945</v>
      </c>
      <c r="D62" s="75">
        <f t="shared" si="0"/>
        <v>170.19399999999999</v>
      </c>
      <c r="E62" s="75">
        <f t="shared" si="1"/>
        <v>3314.2555951812269</v>
      </c>
      <c r="F62" s="75">
        <f t="shared" si="3"/>
        <v>3484.4490000000001</v>
      </c>
      <c r="G62" s="75">
        <f t="shared" si="2"/>
        <v>44181.688999999998</v>
      </c>
    </row>
    <row r="63" spans="1:7" x14ac:dyDescent="0.25">
      <c r="A63" s="73">
        <f t="shared" si="4"/>
        <v>45139</v>
      </c>
      <c r="B63" s="74">
        <v>48</v>
      </c>
      <c r="C63" s="50">
        <f t="shared" si="5"/>
        <v>44181.688999999998</v>
      </c>
      <c r="D63" s="75">
        <f t="shared" si="0"/>
        <v>158.31800000000001</v>
      </c>
      <c r="E63" s="75">
        <f t="shared" si="1"/>
        <v>3326.1316777306261</v>
      </c>
      <c r="F63" s="75">
        <f t="shared" si="3"/>
        <v>3484.4490000000001</v>
      </c>
      <c r="G63" s="75">
        <f t="shared" si="2"/>
        <v>40855.557000000001</v>
      </c>
    </row>
    <row r="64" spans="1:7" x14ac:dyDescent="0.25">
      <c r="A64" s="73">
        <f t="shared" si="4"/>
        <v>45170</v>
      </c>
      <c r="B64" s="74">
        <v>49</v>
      </c>
      <c r="C64" s="50">
        <f t="shared" si="5"/>
        <v>40855.557000000001</v>
      </c>
      <c r="D64" s="75">
        <f t="shared" si="0"/>
        <v>146.399</v>
      </c>
      <c r="E64" s="75">
        <f t="shared" si="1"/>
        <v>3338.0503162424943</v>
      </c>
      <c r="F64" s="75">
        <f t="shared" si="3"/>
        <v>3484.4490000000001</v>
      </c>
      <c r="G64" s="75">
        <f t="shared" si="2"/>
        <v>37517.506999999998</v>
      </c>
    </row>
    <row r="65" spans="1:7" x14ac:dyDescent="0.25">
      <c r="A65" s="73">
        <f t="shared" si="4"/>
        <v>45200</v>
      </c>
      <c r="B65" s="74">
        <v>50</v>
      </c>
      <c r="C65" s="50">
        <f t="shared" si="5"/>
        <v>37517.506999999998</v>
      </c>
      <c r="D65" s="75">
        <f t="shared" si="0"/>
        <v>134.43799999999999</v>
      </c>
      <c r="E65" s="75">
        <f t="shared" si="1"/>
        <v>3350.0116632090298</v>
      </c>
      <c r="F65" s="75">
        <f t="shared" si="3"/>
        <v>3484.4490000000001</v>
      </c>
      <c r="G65" s="75">
        <f t="shared" si="2"/>
        <v>34167.495000000003</v>
      </c>
    </row>
    <row r="66" spans="1:7" x14ac:dyDescent="0.25">
      <c r="A66" s="73">
        <f t="shared" si="4"/>
        <v>45231</v>
      </c>
      <c r="B66" s="74">
        <v>51</v>
      </c>
      <c r="C66" s="50">
        <f t="shared" si="5"/>
        <v>34167.495000000003</v>
      </c>
      <c r="D66" s="75">
        <f t="shared" si="0"/>
        <v>122.434</v>
      </c>
      <c r="E66" s="75">
        <f t="shared" si="1"/>
        <v>3362.0158716688625</v>
      </c>
      <c r="F66" s="75">
        <f t="shared" si="3"/>
        <v>3484.4490000000001</v>
      </c>
      <c r="G66" s="75">
        <f t="shared" si="2"/>
        <v>30805.478999999999</v>
      </c>
    </row>
    <row r="67" spans="1:7" x14ac:dyDescent="0.25">
      <c r="A67" s="73">
        <f t="shared" si="4"/>
        <v>45261</v>
      </c>
      <c r="B67" s="74">
        <v>52</v>
      </c>
      <c r="C67" s="50">
        <f t="shared" si="5"/>
        <v>30805.478999999999</v>
      </c>
      <c r="D67" s="75">
        <f t="shared" si="0"/>
        <v>110.386</v>
      </c>
      <c r="E67" s="75">
        <f t="shared" si="1"/>
        <v>3374.0630952090087</v>
      </c>
      <c r="F67" s="75">
        <f t="shared" si="3"/>
        <v>3484.4490000000001</v>
      </c>
      <c r="G67" s="75">
        <f t="shared" si="2"/>
        <v>27431.416000000001</v>
      </c>
    </row>
    <row r="68" spans="1:7" x14ac:dyDescent="0.25">
      <c r="A68" s="73">
        <f t="shared" si="4"/>
        <v>45292</v>
      </c>
      <c r="B68" s="74">
        <v>53</v>
      </c>
      <c r="C68" s="50">
        <f t="shared" si="5"/>
        <v>27431.416000000001</v>
      </c>
      <c r="D68" s="75">
        <f t="shared" si="0"/>
        <v>98.296000000000006</v>
      </c>
      <c r="E68" s="75">
        <f t="shared" si="1"/>
        <v>3386.1534879668411</v>
      </c>
      <c r="F68" s="75">
        <f t="shared" si="3"/>
        <v>3484.4490000000001</v>
      </c>
      <c r="G68" s="75">
        <f t="shared" si="2"/>
        <v>24045.262999999999</v>
      </c>
    </row>
    <row r="69" spans="1:7" x14ac:dyDescent="0.25">
      <c r="A69" s="73">
        <f t="shared" si="4"/>
        <v>45323</v>
      </c>
      <c r="B69" s="74">
        <v>54</v>
      </c>
      <c r="C69" s="50">
        <f t="shared" si="5"/>
        <v>24045.262999999999</v>
      </c>
      <c r="D69" s="75">
        <f t="shared" si="0"/>
        <v>86.162000000000006</v>
      </c>
      <c r="E69" s="75">
        <f t="shared" si="1"/>
        <v>3398.2872046320554</v>
      </c>
      <c r="F69" s="75">
        <f t="shared" si="3"/>
        <v>3484.4490000000001</v>
      </c>
      <c r="G69" s="75">
        <f t="shared" si="2"/>
        <v>20646.975999999999</v>
      </c>
    </row>
    <row r="70" spans="1:7" x14ac:dyDescent="0.25">
      <c r="A70" s="73">
        <f t="shared" si="4"/>
        <v>45352</v>
      </c>
      <c r="B70" s="74">
        <v>55</v>
      </c>
      <c r="C70" s="50">
        <f t="shared" si="5"/>
        <v>20646.975999999999</v>
      </c>
      <c r="D70" s="75">
        <f t="shared" si="0"/>
        <v>73.984999999999999</v>
      </c>
      <c r="E70" s="75">
        <f t="shared" si="1"/>
        <v>3410.4644004486536</v>
      </c>
      <c r="F70" s="75">
        <f t="shared" si="3"/>
        <v>3484.4490000000001</v>
      </c>
      <c r="G70" s="75">
        <f t="shared" si="2"/>
        <v>17236.511999999999</v>
      </c>
    </row>
    <row r="71" spans="1:7" x14ac:dyDescent="0.25">
      <c r="A71" s="73">
        <f t="shared" si="4"/>
        <v>45383</v>
      </c>
      <c r="B71" s="74">
        <v>56</v>
      </c>
      <c r="C71" s="50">
        <f t="shared" si="5"/>
        <v>17236.511999999999</v>
      </c>
      <c r="D71" s="75">
        <f t="shared" si="0"/>
        <v>61.764000000000003</v>
      </c>
      <c r="E71" s="75">
        <f t="shared" si="1"/>
        <v>3422.6852312169285</v>
      </c>
      <c r="F71" s="75">
        <f t="shared" si="3"/>
        <v>3484.4490000000001</v>
      </c>
      <c r="G71" s="75">
        <f t="shared" si="2"/>
        <v>13813.826999999999</v>
      </c>
    </row>
    <row r="72" spans="1:7" x14ac:dyDescent="0.25">
      <c r="A72" s="73">
        <f t="shared" si="4"/>
        <v>45413</v>
      </c>
      <c r="B72" s="74">
        <v>57</v>
      </c>
      <c r="C72" s="50">
        <f t="shared" si="5"/>
        <v>13813.826999999999</v>
      </c>
      <c r="D72" s="75">
        <f t="shared" si="0"/>
        <v>49.5</v>
      </c>
      <c r="E72" s="75">
        <f t="shared" si="1"/>
        <v>3434.9498532954553</v>
      </c>
      <c r="F72" s="75">
        <f t="shared" si="3"/>
        <v>3484.4490000000001</v>
      </c>
      <c r="G72" s="75">
        <f t="shared" si="2"/>
        <v>10378.877</v>
      </c>
    </row>
    <row r="73" spans="1:7" x14ac:dyDescent="0.25">
      <c r="A73" s="73">
        <f t="shared" si="4"/>
        <v>45444</v>
      </c>
      <c r="B73" s="74">
        <v>58</v>
      </c>
      <c r="C73" s="50">
        <f t="shared" si="5"/>
        <v>10378.877</v>
      </c>
      <c r="D73" s="75">
        <f t="shared" si="0"/>
        <v>37.191000000000003</v>
      </c>
      <c r="E73" s="75">
        <f t="shared" si="1"/>
        <v>3447.258423603098</v>
      </c>
      <c r="F73" s="75">
        <f t="shared" si="3"/>
        <v>3484.4490000000001</v>
      </c>
      <c r="G73" s="75">
        <f t="shared" si="2"/>
        <v>6931.6189999999997</v>
      </c>
    </row>
    <row r="74" spans="1:7" x14ac:dyDescent="0.25">
      <c r="A74" s="73">
        <f t="shared" si="4"/>
        <v>45474</v>
      </c>
      <c r="B74" s="74">
        <v>59</v>
      </c>
      <c r="C74" s="50">
        <f>G73</f>
        <v>6931.6189999999997</v>
      </c>
      <c r="D74" s="75">
        <f>ROUND(C74*$E$12/12,3)</f>
        <v>24.838000000000001</v>
      </c>
      <c r="E74" s="75">
        <f>PPMT($E$12/12,B74,$E$7,-$E$10,$E$11,0)</f>
        <v>3459.6110996210086</v>
      </c>
      <c r="F74" s="75">
        <f t="shared" si="3"/>
        <v>3484.4490000000001</v>
      </c>
      <c r="G74" s="75">
        <f>ROUND(C74-E74,3)</f>
        <v>3472.0079999999998</v>
      </c>
    </row>
    <row r="75" spans="1:7" x14ac:dyDescent="0.25">
      <c r="A75" s="73">
        <f t="shared" si="4"/>
        <v>45505</v>
      </c>
      <c r="B75" s="74">
        <v>60</v>
      </c>
      <c r="C75" s="50">
        <f>G74</f>
        <v>3472.0079999999998</v>
      </c>
      <c r="D75" s="75">
        <f>ROUND(C75*$E$12/12,3)</f>
        <v>12.441000000000001</v>
      </c>
      <c r="E75" s="75">
        <f>PPMT($E$12/12,B75,$E$7,-$E$10,$E$11,0)</f>
        <v>3472.008039394651</v>
      </c>
      <c r="F75" s="75">
        <f t="shared" si="3"/>
        <v>3484.4490000000001</v>
      </c>
      <c r="G75" s="75">
        <f>ROUND(C75-E75,3)</f>
        <v>0</v>
      </c>
    </row>
    <row r="76" spans="1:7" x14ac:dyDescent="0.25">
      <c r="A76" s="73"/>
      <c r="B76" s="74"/>
      <c r="C76" s="50"/>
      <c r="D76" s="75"/>
      <c r="E76" s="75"/>
      <c r="F76" s="75"/>
      <c r="G76" s="75"/>
    </row>
    <row r="77" spans="1:7" x14ac:dyDescent="0.25">
      <c r="A77" s="73"/>
      <c r="B77" s="74"/>
      <c r="C77" s="50"/>
      <c r="D77" s="75"/>
      <c r="E77" s="75"/>
      <c r="F77" s="75"/>
      <c r="G77" s="75"/>
    </row>
    <row r="78" spans="1:7" x14ac:dyDescent="0.25">
      <c r="A78" s="73"/>
      <c r="B78" s="74"/>
      <c r="C78" s="50"/>
      <c r="D78" s="75"/>
      <c r="E78" s="75"/>
      <c r="F78" s="75"/>
      <c r="G78" s="75"/>
    </row>
    <row r="79" spans="1:7" x14ac:dyDescent="0.25">
      <c r="A79" s="73"/>
      <c r="B79" s="74"/>
      <c r="C79" s="50"/>
      <c r="D79" s="75"/>
      <c r="E79" s="75"/>
      <c r="F79" s="75"/>
      <c r="G79" s="75"/>
    </row>
    <row r="80" spans="1:7" x14ac:dyDescent="0.25">
      <c r="A80" s="73"/>
      <c r="B80" s="74"/>
      <c r="C80" s="50"/>
      <c r="D80" s="75"/>
      <c r="E80" s="75"/>
      <c r="F80" s="75"/>
      <c r="G80" s="75"/>
    </row>
    <row r="81" spans="1:7" x14ac:dyDescent="0.25">
      <c r="A81" s="73"/>
      <c r="B81" s="74"/>
      <c r="C81" s="50"/>
      <c r="D81" s="75"/>
      <c r="E81" s="75"/>
      <c r="F81" s="75"/>
      <c r="G81" s="75"/>
    </row>
    <row r="82" spans="1:7" x14ac:dyDescent="0.25">
      <c r="A82" s="73"/>
      <c r="B82" s="74"/>
      <c r="C82" s="50"/>
      <c r="D82" s="75"/>
      <c r="E82" s="75"/>
      <c r="F82" s="75"/>
      <c r="G82" s="75"/>
    </row>
    <row r="83" spans="1:7" x14ac:dyDescent="0.25">
      <c r="A83" s="73"/>
      <c r="B83" s="74"/>
      <c r="C83" s="50"/>
      <c r="D83" s="75"/>
      <c r="E83" s="75"/>
      <c r="F83" s="75"/>
      <c r="G83" s="75"/>
    </row>
    <row r="84" spans="1:7" x14ac:dyDescent="0.25">
      <c r="A84" s="73"/>
      <c r="B84" s="74"/>
      <c r="C84" s="50"/>
      <c r="D84" s="75"/>
      <c r="E84" s="75"/>
      <c r="F84" s="75"/>
      <c r="G84" s="75"/>
    </row>
    <row r="85" spans="1:7" x14ac:dyDescent="0.25">
      <c r="A85" s="73"/>
      <c r="B85" s="74"/>
      <c r="C85" s="50"/>
      <c r="D85" s="75"/>
      <c r="E85" s="75"/>
      <c r="F85" s="75"/>
      <c r="G85" s="75"/>
    </row>
    <row r="86" spans="1:7" x14ac:dyDescent="0.25">
      <c r="A86" s="73"/>
      <c r="B86" s="74"/>
      <c r="C86" s="50"/>
      <c r="D86" s="75"/>
      <c r="E86" s="75"/>
      <c r="F86" s="75"/>
      <c r="G86" s="75"/>
    </row>
    <row r="87" spans="1:7" x14ac:dyDescent="0.25">
      <c r="A87" s="73"/>
      <c r="B87" s="74"/>
      <c r="C87" s="50"/>
      <c r="D87" s="75"/>
      <c r="E87" s="75"/>
      <c r="F87" s="75"/>
      <c r="G87" s="75"/>
    </row>
    <row r="88" spans="1:7" x14ac:dyDescent="0.25">
      <c r="A88" s="73"/>
      <c r="B88" s="74"/>
      <c r="C88" s="50"/>
      <c r="D88" s="75"/>
      <c r="E88" s="75"/>
      <c r="F88" s="75"/>
      <c r="G88" s="75"/>
    </row>
    <row r="89" spans="1:7" x14ac:dyDescent="0.25">
      <c r="A89" s="73"/>
      <c r="B89" s="74"/>
      <c r="C89" s="50"/>
      <c r="D89" s="75"/>
      <c r="E89" s="75"/>
      <c r="F89" s="75"/>
      <c r="G89" s="75"/>
    </row>
    <row r="90" spans="1:7" x14ac:dyDescent="0.25">
      <c r="A90" s="73"/>
      <c r="B90" s="74"/>
      <c r="C90" s="50"/>
      <c r="D90" s="75"/>
      <c r="E90" s="75"/>
      <c r="F90" s="75"/>
      <c r="G90" s="75"/>
    </row>
    <row r="91" spans="1:7" x14ac:dyDescent="0.25">
      <c r="A91" s="73"/>
      <c r="B91" s="74"/>
      <c r="C91" s="50"/>
      <c r="D91" s="75"/>
      <c r="E91" s="75"/>
      <c r="F91" s="75"/>
      <c r="G91" s="75"/>
    </row>
    <row r="92" spans="1:7" x14ac:dyDescent="0.25">
      <c r="A92" s="73"/>
      <c r="B92" s="74"/>
      <c r="C92" s="50"/>
      <c r="D92" s="75"/>
      <c r="E92" s="75"/>
      <c r="F92" s="75"/>
      <c r="G92" s="75"/>
    </row>
    <row r="93" spans="1:7" x14ac:dyDescent="0.25">
      <c r="A93" s="73"/>
      <c r="B93" s="74"/>
      <c r="C93" s="50"/>
      <c r="D93" s="75"/>
      <c r="E93" s="75"/>
      <c r="F93" s="75"/>
      <c r="G93" s="75"/>
    </row>
    <row r="94" spans="1:7" x14ac:dyDescent="0.25">
      <c r="A94" s="73"/>
      <c r="B94" s="74"/>
      <c r="C94" s="50"/>
      <c r="D94" s="75"/>
      <c r="E94" s="75"/>
      <c r="F94" s="75"/>
      <c r="G94" s="75"/>
    </row>
    <row r="95" spans="1:7" x14ac:dyDescent="0.25">
      <c r="A95" s="73"/>
      <c r="B95" s="74"/>
      <c r="C95" s="50"/>
      <c r="D95" s="75"/>
      <c r="E95" s="75"/>
      <c r="F95" s="75"/>
      <c r="G95" s="75"/>
    </row>
    <row r="96" spans="1:7" x14ac:dyDescent="0.25">
      <c r="A96" s="73"/>
      <c r="B96" s="74"/>
      <c r="C96" s="50"/>
      <c r="D96" s="75"/>
      <c r="E96" s="75"/>
      <c r="F96" s="75"/>
      <c r="G96" s="75"/>
    </row>
    <row r="97" spans="1:7" x14ac:dyDescent="0.25">
      <c r="A97" s="73"/>
      <c r="B97" s="74"/>
      <c r="C97" s="50"/>
      <c r="D97" s="75"/>
      <c r="E97" s="75"/>
      <c r="F97" s="75"/>
      <c r="G97" s="75"/>
    </row>
    <row r="98" spans="1:7" x14ac:dyDescent="0.25">
      <c r="A98" s="73"/>
      <c r="B98" s="74"/>
      <c r="C98" s="50"/>
      <c r="D98" s="75"/>
      <c r="E98" s="75"/>
      <c r="F98" s="75"/>
      <c r="G98" s="75"/>
    </row>
    <row r="99" spans="1:7" x14ac:dyDescent="0.25">
      <c r="A99" s="73"/>
      <c r="B99" s="74"/>
      <c r="C99" s="50"/>
      <c r="D99" s="75"/>
      <c r="E99" s="75"/>
      <c r="F99" s="75"/>
      <c r="G99" s="75"/>
    </row>
    <row r="100" spans="1:7" x14ac:dyDescent="0.25">
      <c r="A100" s="73"/>
      <c r="B100" s="74"/>
      <c r="C100" s="50"/>
      <c r="D100" s="75"/>
      <c r="E100" s="75"/>
      <c r="F100" s="75"/>
      <c r="G100" s="75"/>
    </row>
    <row r="101" spans="1:7" x14ac:dyDescent="0.25">
      <c r="A101" s="73"/>
      <c r="B101" s="74"/>
      <c r="C101" s="50"/>
      <c r="D101" s="75"/>
      <c r="E101" s="75"/>
      <c r="F101" s="75"/>
      <c r="G101" s="75"/>
    </row>
    <row r="102" spans="1:7" x14ac:dyDescent="0.25">
      <c r="A102" s="73"/>
      <c r="B102" s="74"/>
      <c r="C102" s="50"/>
      <c r="D102" s="75"/>
      <c r="E102" s="75"/>
      <c r="F102" s="75"/>
      <c r="G102" s="75"/>
    </row>
    <row r="103" spans="1:7" x14ac:dyDescent="0.25">
      <c r="A103" s="73"/>
      <c r="B103" s="74"/>
      <c r="C103" s="50"/>
      <c r="D103" s="75"/>
      <c r="E103" s="75"/>
      <c r="F103" s="75"/>
      <c r="G103" s="75"/>
    </row>
    <row r="104" spans="1:7" x14ac:dyDescent="0.25">
      <c r="A104" s="73"/>
      <c r="B104" s="74"/>
      <c r="C104" s="50"/>
      <c r="D104" s="75"/>
      <c r="E104" s="75"/>
      <c r="F104" s="75"/>
      <c r="G104" s="75"/>
    </row>
    <row r="105" spans="1:7" x14ac:dyDescent="0.25">
      <c r="A105" s="73"/>
      <c r="B105" s="74"/>
      <c r="C105" s="50"/>
      <c r="D105" s="75"/>
      <c r="E105" s="75"/>
      <c r="F105" s="75"/>
      <c r="G105" s="75"/>
    </row>
    <row r="106" spans="1:7" x14ac:dyDescent="0.25">
      <c r="A106" s="73"/>
      <c r="B106" s="74"/>
      <c r="C106" s="50"/>
      <c r="D106" s="75"/>
      <c r="E106" s="75"/>
      <c r="F106" s="75"/>
      <c r="G106" s="75"/>
    </row>
    <row r="107" spans="1:7" x14ac:dyDescent="0.25">
      <c r="A107" s="73"/>
      <c r="B107" s="74"/>
      <c r="C107" s="50"/>
      <c r="D107" s="75"/>
      <c r="E107" s="75"/>
      <c r="F107" s="75"/>
      <c r="G107" s="75"/>
    </row>
    <row r="108" spans="1:7" x14ac:dyDescent="0.25">
      <c r="A108" s="73"/>
      <c r="B108" s="74"/>
      <c r="C108" s="50"/>
      <c r="D108" s="75"/>
      <c r="E108" s="75"/>
      <c r="F108" s="75"/>
      <c r="G108" s="75"/>
    </row>
    <row r="109" spans="1:7" x14ac:dyDescent="0.25">
      <c r="A109" s="73"/>
      <c r="B109" s="74"/>
      <c r="C109" s="50"/>
      <c r="D109" s="75"/>
      <c r="E109" s="75"/>
      <c r="F109" s="75"/>
      <c r="G109" s="75"/>
    </row>
    <row r="110" spans="1:7" x14ac:dyDescent="0.25">
      <c r="A110" s="73"/>
      <c r="B110" s="74"/>
      <c r="C110" s="50"/>
      <c r="D110" s="75"/>
      <c r="E110" s="75"/>
      <c r="F110" s="75"/>
      <c r="G110" s="75"/>
    </row>
    <row r="111" spans="1:7" x14ac:dyDescent="0.25">
      <c r="A111" s="73"/>
      <c r="B111" s="74"/>
      <c r="C111" s="50"/>
      <c r="D111" s="75"/>
      <c r="E111" s="75"/>
      <c r="F111" s="75"/>
      <c r="G111" s="75"/>
    </row>
    <row r="112" spans="1:7" x14ac:dyDescent="0.25">
      <c r="A112" s="73"/>
      <c r="B112" s="74"/>
      <c r="C112" s="50"/>
      <c r="D112" s="75"/>
      <c r="E112" s="75"/>
      <c r="F112" s="75"/>
      <c r="G112" s="75"/>
    </row>
    <row r="113" spans="1:7" x14ac:dyDescent="0.25">
      <c r="A113" s="73"/>
      <c r="B113" s="74"/>
      <c r="C113" s="50"/>
      <c r="D113" s="75"/>
      <c r="E113" s="75"/>
      <c r="F113" s="75"/>
      <c r="G113" s="75"/>
    </row>
    <row r="114" spans="1:7" x14ac:dyDescent="0.25">
      <c r="A114" s="73"/>
      <c r="B114" s="74"/>
      <c r="C114" s="50"/>
      <c r="D114" s="75"/>
      <c r="E114" s="75"/>
      <c r="F114" s="75"/>
      <c r="G114" s="75"/>
    </row>
    <row r="115" spans="1:7" x14ac:dyDescent="0.25">
      <c r="A115" s="73"/>
      <c r="B115" s="74"/>
      <c r="C115" s="50"/>
      <c r="D115" s="75"/>
      <c r="E115" s="75"/>
      <c r="F115" s="75"/>
      <c r="G115" s="75"/>
    </row>
    <row r="116" spans="1:7" x14ac:dyDescent="0.25">
      <c r="A116" s="73"/>
      <c r="B116" s="74"/>
      <c r="C116" s="50"/>
      <c r="D116" s="75"/>
      <c r="E116" s="75"/>
      <c r="F116" s="75"/>
      <c r="G116" s="75"/>
    </row>
    <row r="117" spans="1:7" x14ac:dyDescent="0.25">
      <c r="A117" s="73"/>
      <c r="B117" s="74"/>
      <c r="C117" s="50"/>
      <c r="D117" s="75"/>
      <c r="E117" s="75"/>
      <c r="F117" s="75"/>
      <c r="G117" s="75"/>
    </row>
    <row r="118" spans="1:7" x14ac:dyDescent="0.25">
      <c r="A118" s="73"/>
      <c r="B118" s="74"/>
      <c r="C118" s="50"/>
      <c r="D118" s="75"/>
      <c r="E118" s="75"/>
      <c r="F118" s="75"/>
      <c r="G118" s="75"/>
    </row>
    <row r="119" spans="1:7" x14ac:dyDescent="0.25">
      <c r="A119" s="73"/>
      <c r="B119" s="74"/>
      <c r="C119" s="50"/>
      <c r="D119" s="75"/>
      <c r="E119" s="75"/>
      <c r="F119" s="75"/>
      <c r="G119" s="75"/>
    </row>
    <row r="120" spans="1:7" x14ac:dyDescent="0.25">
      <c r="A120" s="73"/>
      <c r="B120" s="74"/>
      <c r="C120" s="50"/>
      <c r="D120" s="75"/>
      <c r="E120" s="75"/>
      <c r="F120" s="75"/>
      <c r="G120" s="75"/>
    </row>
    <row r="121" spans="1:7" x14ac:dyDescent="0.25">
      <c r="A121" s="73"/>
      <c r="B121" s="74"/>
      <c r="C121" s="50"/>
      <c r="D121" s="75"/>
      <c r="E121" s="75"/>
      <c r="F121" s="75"/>
      <c r="G121" s="75"/>
    </row>
    <row r="122" spans="1:7" x14ac:dyDescent="0.25">
      <c r="A122" s="73"/>
      <c r="B122" s="74"/>
      <c r="C122" s="50"/>
      <c r="D122" s="75"/>
      <c r="E122" s="75"/>
      <c r="F122" s="75"/>
      <c r="G122" s="75"/>
    </row>
    <row r="123" spans="1:7" x14ac:dyDescent="0.25">
      <c r="A123" s="73"/>
      <c r="B123" s="74"/>
      <c r="C123" s="50"/>
      <c r="D123" s="75"/>
      <c r="E123" s="75"/>
      <c r="F123" s="75"/>
      <c r="G123" s="75"/>
    </row>
    <row r="124" spans="1:7" x14ac:dyDescent="0.25">
      <c r="A124" s="73"/>
      <c r="B124" s="74"/>
      <c r="C124" s="50"/>
      <c r="D124" s="75"/>
      <c r="E124" s="75"/>
      <c r="F124" s="75"/>
      <c r="G124" s="75"/>
    </row>
    <row r="125" spans="1:7" x14ac:dyDescent="0.25">
      <c r="A125" s="73"/>
      <c r="B125" s="74"/>
      <c r="C125" s="50"/>
      <c r="D125" s="75"/>
      <c r="E125" s="75"/>
      <c r="F125" s="75"/>
      <c r="G125" s="75"/>
    </row>
    <row r="126" spans="1:7" x14ac:dyDescent="0.25">
      <c r="A126" s="73"/>
      <c r="B126" s="74"/>
      <c r="C126" s="50"/>
      <c r="D126" s="75"/>
      <c r="E126" s="75"/>
      <c r="F126" s="75"/>
      <c r="G126" s="75"/>
    </row>
    <row r="127" spans="1:7" x14ac:dyDescent="0.25">
      <c r="A127" s="73"/>
      <c r="B127" s="74"/>
      <c r="C127" s="50"/>
      <c r="D127" s="75"/>
      <c r="E127" s="75"/>
      <c r="F127" s="75"/>
      <c r="G127" s="75"/>
    </row>
    <row r="128" spans="1:7" x14ac:dyDescent="0.25">
      <c r="A128" s="73"/>
      <c r="B128" s="74"/>
      <c r="C128" s="50"/>
      <c r="D128" s="75"/>
      <c r="E128" s="75"/>
      <c r="F128" s="75"/>
      <c r="G128" s="75"/>
    </row>
    <row r="129" spans="1:7" x14ac:dyDescent="0.25">
      <c r="A129" s="73"/>
      <c r="B129" s="74"/>
      <c r="C129" s="50"/>
      <c r="D129" s="75"/>
      <c r="E129" s="75"/>
      <c r="F129" s="75"/>
      <c r="G129" s="75"/>
    </row>
    <row r="130" spans="1:7" x14ac:dyDescent="0.25">
      <c r="A130" s="73"/>
      <c r="B130" s="74"/>
      <c r="C130" s="50"/>
      <c r="D130" s="75"/>
      <c r="E130" s="75"/>
      <c r="F130" s="75"/>
      <c r="G130" s="75"/>
    </row>
    <row r="131" spans="1:7" x14ac:dyDescent="0.25">
      <c r="A131" s="73"/>
      <c r="B131" s="74"/>
      <c r="C131" s="50"/>
      <c r="D131" s="75"/>
      <c r="E131" s="75"/>
      <c r="F131" s="75"/>
      <c r="G131" s="75"/>
    </row>
    <row r="132" spans="1:7" x14ac:dyDescent="0.25">
      <c r="A132" s="73"/>
      <c r="B132" s="74"/>
      <c r="C132" s="50"/>
      <c r="D132" s="75"/>
      <c r="E132" s="75"/>
      <c r="F132" s="75"/>
      <c r="G132" s="75"/>
    </row>
    <row r="133" spans="1:7" x14ac:dyDescent="0.25">
      <c r="A133" s="73"/>
      <c r="B133" s="74"/>
      <c r="C133" s="50"/>
      <c r="D133" s="75"/>
      <c r="E133" s="75"/>
      <c r="F133" s="75"/>
      <c r="G133" s="7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C364F-1D41-48BA-94C9-B7645F173E95}">
  <dimension ref="A1:M133"/>
  <sheetViews>
    <sheetView topLeftCell="A28" workbookViewId="0">
      <selection activeCell="H6" sqref="H6"/>
    </sheetView>
  </sheetViews>
  <sheetFormatPr defaultRowHeight="15" x14ac:dyDescent="0.25"/>
  <cols>
    <col min="1" max="1" width="9.140625" style="70"/>
    <col min="2" max="2" width="7.85546875" style="70" customWidth="1"/>
    <col min="3" max="3" width="14.5703125" style="70" customWidth="1"/>
    <col min="4" max="4" width="14.42578125" style="70" customWidth="1"/>
    <col min="5" max="7" width="14.5703125" style="70" customWidth="1"/>
    <col min="8" max="257" width="9.140625" style="70"/>
    <col min="258" max="258" width="7.85546875" style="70" customWidth="1"/>
    <col min="259" max="259" width="14.5703125" style="70" customWidth="1"/>
    <col min="260" max="260" width="14.42578125" style="70" customWidth="1"/>
    <col min="261" max="263" width="14.5703125" style="70" customWidth="1"/>
    <col min="264" max="513" width="9.140625" style="70"/>
    <col min="514" max="514" width="7.85546875" style="70" customWidth="1"/>
    <col min="515" max="515" width="14.5703125" style="70" customWidth="1"/>
    <col min="516" max="516" width="14.42578125" style="70" customWidth="1"/>
    <col min="517" max="519" width="14.5703125" style="70" customWidth="1"/>
    <col min="520" max="769" width="9.140625" style="70"/>
    <col min="770" max="770" width="7.85546875" style="70" customWidth="1"/>
    <col min="771" max="771" width="14.5703125" style="70" customWidth="1"/>
    <col min="772" max="772" width="14.42578125" style="70" customWidth="1"/>
    <col min="773" max="775" width="14.5703125" style="70" customWidth="1"/>
    <col min="776" max="1025" width="9.140625" style="70"/>
    <col min="1026" max="1026" width="7.85546875" style="70" customWidth="1"/>
    <col min="1027" max="1027" width="14.5703125" style="70" customWidth="1"/>
    <col min="1028" max="1028" width="14.42578125" style="70" customWidth="1"/>
    <col min="1029" max="1031" width="14.5703125" style="70" customWidth="1"/>
    <col min="1032" max="1281" width="9.140625" style="70"/>
    <col min="1282" max="1282" width="7.85546875" style="70" customWidth="1"/>
    <col min="1283" max="1283" width="14.5703125" style="70" customWidth="1"/>
    <col min="1284" max="1284" width="14.42578125" style="70" customWidth="1"/>
    <col min="1285" max="1287" width="14.5703125" style="70" customWidth="1"/>
    <col min="1288" max="1537" width="9.140625" style="70"/>
    <col min="1538" max="1538" width="7.85546875" style="70" customWidth="1"/>
    <col min="1539" max="1539" width="14.5703125" style="70" customWidth="1"/>
    <col min="1540" max="1540" width="14.42578125" style="70" customWidth="1"/>
    <col min="1541" max="1543" width="14.5703125" style="70" customWidth="1"/>
    <col min="1544" max="1793" width="9.140625" style="70"/>
    <col min="1794" max="1794" width="7.85546875" style="70" customWidth="1"/>
    <col min="1795" max="1795" width="14.5703125" style="70" customWidth="1"/>
    <col min="1796" max="1796" width="14.42578125" style="70" customWidth="1"/>
    <col min="1797" max="1799" width="14.5703125" style="70" customWidth="1"/>
    <col min="1800" max="2049" width="9.140625" style="70"/>
    <col min="2050" max="2050" width="7.85546875" style="70" customWidth="1"/>
    <col min="2051" max="2051" width="14.5703125" style="70" customWidth="1"/>
    <col min="2052" max="2052" width="14.42578125" style="70" customWidth="1"/>
    <col min="2053" max="2055" width="14.5703125" style="70" customWidth="1"/>
    <col min="2056" max="2305" width="9.140625" style="70"/>
    <col min="2306" max="2306" width="7.85546875" style="70" customWidth="1"/>
    <col min="2307" max="2307" width="14.5703125" style="70" customWidth="1"/>
    <col min="2308" max="2308" width="14.42578125" style="70" customWidth="1"/>
    <col min="2309" max="2311" width="14.5703125" style="70" customWidth="1"/>
    <col min="2312" max="2561" width="9.140625" style="70"/>
    <col min="2562" max="2562" width="7.85546875" style="70" customWidth="1"/>
    <col min="2563" max="2563" width="14.5703125" style="70" customWidth="1"/>
    <col min="2564" max="2564" width="14.42578125" style="70" customWidth="1"/>
    <col min="2565" max="2567" width="14.5703125" style="70" customWidth="1"/>
    <col min="2568" max="2817" width="9.140625" style="70"/>
    <col min="2818" max="2818" width="7.85546875" style="70" customWidth="1"/>
    <col min="2819" max="2819" width="14.5703125" style="70" customWidth="1"/>
    <col min="2820" max="2820" width="14.42578125" style="70" customWidth="1"/>
    <col min="2821" max="2823" width="14.5703125" style="70" customWidth="1"/>
    <col min="2824" max="3073" width="9.140625" style="70"/>
    <col min="3074" max="3074" width="7.85546875" style="70" customWidth="1"/>
    <col min="3075" max="3075" width="14.5703125" style="70" customWidth="1"/>
    <col min="3076" max="3076" width="14.42578125" style="70" customWidth="1"/>
    <col min="3077" max="3079" width="14.5703125" style="70" customWidth="1"/>
    <col min="3080" max="3329" width="9.140625" style="70"/>
    <col min="3330" max="3330" width="7.85546875" style="70" customWidth="1"/>
    <col min="3331" max="3331" width="14.5703125" style="70" customWidth="1"/>
    <col min="3332" max="3332" width="14.42578125" style="70" customWidth="1"/>
    <col min="3333" max="3335" width="14.5703125" style="70" customWidth="1"/>
    <col min="3336" max="3585" width="9.140625" style="70"/>
    <col min="3586" max="3586" width="7.85546875" style="70" customWidth="1"/>
    <col min="3587" max="3587" width="14.5703125" style="70" customWidth="1"/>
    <col min="3588" max="3588" width="14.42578125" style="70" customWidth="1"/>
    <col min="3589" max="3591" width="14.5703125" style="70" customWidth="1"/>
    <col min="3592" max="3841" width="9.140625" style="70"/>
    <col min="3842" max="3842" width="7.85546875" style="70" customWidth="1"/>
    <col min="3843" max="3843" width="14.5703125" style="70" customWidth="1"/>
    <col min="3844" max="3844" width="14.42578125" style="70" customWidth="1"/>
    <col min="3845" max="3847" width="14.5703125" style="70" customWidth="1"/>
    <col min="3848" max="4097" width="9.140625" style="70"/>
    <col min="4098" max="4098" width="7.85546875" style="70" customWidth="1"/>
    <col min="4099" max="4099" width="14.5703125" style="70" customWidth="1"/>
    <col min="4100" max="4100" width="14.42578125" style="70" customWidth="1"/>
    <col min="4101" max="4103" width="14.5703125" style="70" customWidth="1"/>
    <col min="4104" max="4353" width="9.140625" style="70"/>
    <col min="4354" max="4354" width="7.85546875" style="70" customWidth="1"/>
    <col min="4355" max="4355" width="14.5703125" style="70" customWidth="1"/>
    <col min="4356" max="4356" width="14.42578125" style="70" customWidth="1"/>
    <col min="4357" max="4359" width="14.5703125" style="70" customWidth="1"/>
    <col min="4360" max="4609" width="9.140625" style="70"/>
    <col min="4610" max="4610" width="7.85546875" style="70" customWidth="1"/>
    <col min="4611" max="4611" width="14.5703125" style="70" customWidth="1"/>
    <col min="4612" max="4612" width="14.42578125" style="70" customWidth="1"/>
    <col min="4613" max="4615" width="14.5703125" style="70" customWidth="1"/>
    <col min="4616" max="4865" width="9.140625" style="70"/>
    <col min="4866" max="4866" width="7.85546875" style="70" customWidth="1"/>
    <col min="4867" max="4867" width="14.5703125" style="70" customWidth="1"/>
    <col min="4868" max="4868" width="14.42578125" style="70" customWidth="1"/>
    <col min="4869" max="4871" width="14.5703125" style="70" customWidth="1"/>
    <col min="4872" max="5121" width="9.140625" style="70"/>
    <col min="5122" max="5122" width="7.85546875" style="70" customWidth="1"/>
    <col min="5123" max="5123" width="14.5703125" style="70" customWidth="1"/>
    <col min="5124" max="5124" width="14.42578125" style="70" customWidth="1"/>
    <col min="5125" max="5127" width="14.5703125" style="70" customWidth="1"/>
    <col min="5128" max="5377" width="9.140625" style="70"/>
    <col min="5378" max="5378" width="7.85546875" style="70" customWidth="1"/>
    <col min="5379" max="5379" width="14.5703125" style="70" customWidth="1"/>
    <col min="5380" max="5380" width="14.42578125" style="70" customWidth="1"/>
    <col min="5381" max="5383" width="14.5703125" style="70" customWidth="1"/>
    <col min="5384" max="5633" width="9.140625" style="70"/>
    <col min="5634" max="5634" width="7.85546875" style="70" customWidth="1"/>
    <col min="5635" max="5635" width="14.5703125" style="70" customWidth="1"/>
    <col min="5636" max="5636" width="14.42578125" style="70" customWidth="1"/>
    <col min="5637" max="5639" width="14.5703125" style="70" customWidth="1"/>
    <col min="5640" max="5889" width="9.140625" style="70"/>
    <col min="5890" max="5890" width="7.85546875" style="70" customWidth="1"/>
    <col min="5891" max="5891" width="14.5703125" style="70" customWidth="1"/>
    <col min="5892" max="5892" width="14.42578125" style="70" customWidth="1"/>
    <col min="5893" max="5895" width="14.5703125" style="70" customWidth="1"/>
    <col min="5896" max="6145" width="9.140625" style="70"/>
    <col min="6146" max="6146" width="7.85546875" style="70" customWidth="1"/>
    <col min="6147" max="6147" width="14.5703125" style="70" customWidth="1"/>
    <col min="6148" max="6148" width="14.42578125" style="70" customWidth="1"/>
    <col min="6149" max="6151" width="14.5703125" style="70" customWidth="1"/>
    <col min="6152" max="6401" width="9.140625" style="70"/>
    <col min="6402" max="6402" width="7.85546875" style="70" customWidth="1"/>
    <col min="6403" max="6403" width="14.5703125" style="70" customWidth="1"/>
    <col min="6404" max="6404" width="14.42578125" style="70" customWidth="1"/>
    <col min="6405" max="6407" width="14.5703125" style="70" customWidth="1"/>
    <col min="6408" max="6657" width="9.140625" style="70"/>
    <col min="6658" max="6658" width="7.85546875" style="70" customWidth="1"/>
    <col min="6659" max="6659" width="14.5703125" style="70" customWidth="1"/>
    <col min="6660" max="6660" width="14.42578125" style="70" customWidth="1"/>
    <col min="6661" max="6663" width="14.5703125" style="70" customWidth="1"/>
    <col min="6664" max="6913" width="9.140625" style="70"/>
    <col min="6914" max="6914" width="7.85546875" style="70" customWidth="1"/>
    <col min="6915" max="6915" width="14.5703125" style="70" customWidth="1"/>
    <col min="6916" max="6916" width="14.42578125" style="70" customWidth="1"/>
    <col min="6917" max="6919" width="14.5703125" style="70" customWidth="1"/>
    <col min="6920" max="7169" width="9.140625" style="70"/>
    <col min="7170" max="7170" width="7.85546875" style="70" customWidth="1"/>
    <col min="7171" max="7171" width="14.5703125" style="70" customWidth="1"/>
    <col min="7172" max="7172" width="14.42578125" style="70" customWidth="1"/>
    <col min="7173" max="7175" width="14.5703125" style="70" customWidth="1"/>
    <col min="7176" max="7425" width="9.140625" style="70"/>
    <col min="7426" max="7426" width="7.85546875" style="70" customWidth="1"/>
    <col min="7427" max="7427" width="14.5703125" style="70" customWidth="1"/>
    <col min="7428" max="7428" width="14.42578125" style="70" customWidth="1"/>
    <col min="7429" max="7431" width="14.5703125" style="70" customWidth="1"/>
    <col min="7432" max="7681" width="9.140625" style="70"/>
    <col min="7682" max="7682" width="7.85546875" style="70" customWidth="1"/>
    <col min="7683" max="7683" width="14.5703125" style="70" customWidth="1"/>
    <col min="7684" max="7684" width="14.42578125" style="70" customWidth="1"/>
    <col min="7685" max="7687" width="14.5703125" style="70" customWidth="1"/>
    <col min="7688" max="7937" width="9.140625" style="70"/>
    <col min="7938" max="7938" width="7.85546875" style="70" customWidth="1"/>
    <col min="7939" max="7939" width="14.5703125" style="70" customWidth="1"/>
    <col min="7940" max="7940" width="14.42578125" style="70" customWidth="1"/>
    <col min="7941" max="7943" width="14.5703125" style="70" customWidth="1"/>
    <col min="7944" max="8193" width="9.140625" style="70"/>
    <col min="8194" max="8194" width="7.85546875" style="70" customWidth="1"/>
    <col min="8195" max="8195" width="14.5703125" style="70" customWidth="1"/>
    <col min="8196" max="8196" width="14.42578125" style="70" customWidth="1"/>
    <col min="8197" max="8199" width="14.5703125" style="70" customWidth="1"/>
    <col min="8200" max="8449" width="9.140625" style="70"/>
    <col min="8450" max="8450" width="7.85546875" style="70" customWidth="1"/>
    <col min="8451" max="8451" width="14.5703125" style="70" customWidth="1"/>
    <col min="8452" max="8452" width="14.42578125" style="70" customWidth="1"/>
    <col min="8453" max="8455" width="14.5703125" style="70" customWidth="1"/>
    <col min="8456" max="8705" width="9.140625" style="70"/>
    <col min="8706" max="8706" width="7.85546875" style="70" customWidth="1"/>
    <col min="8707" max="8707" width="14.5703125" style="70" customWidth="1"/>
    <col min="8708" max="8708" width="14.42578125" style="70" customWidth="1"/>
    <col min="8709" max="8711" width="14.5703125" style="70" customWidth="1"/>
    <col min="8712" max="8961" width="9.140625" style="70"/>
    <col min="8962" max="8962" width="7.85546875" style="70" customWidth="1"/>
    <col min="8963" max="8963" width="14.5703125" style="70" customWidth="1"/>
    <col min="8964" max="8964" width="14.42578125" style="70" customWidth="1"/>
    <col min="8965" max="8967" width="14.5703125" style="70" customWidth="1"/>
    <col min="8968" max="9217" width="9.140625" style="70"/>
    <col min="9218" max="9218" width="7.85546875" style="70" customWidth="1"/>
    <col min="9219" max="9219" width="14.5703125" style="70" customWidth="1"/>
    <col min="9220" max="9220" width="14.42578125" style="70" customWidth="1"/>
    <col min="9221" max="9223" width="14.5703125" style="70" customWidth="1"/>
    <col min="9224" max="9473" width="9.140625" style="70"/>
    <col min="9474" max="9474" width="7.85546875" style="70" customWidth="1"/>
    <col min="9475" max="9475" width="14.5703125" style="70" customWidth="1"/>
    <col min="9476" max="9476" width="14.42578125" style="70" customWidth="1"/>
    <col min="9477" max="9479" width="14.5703125" style="70" customWidth="1"/>
    <col min="9480" max="9729" width="9.140625" style="70"/>
    <col min="9730" max="9730" width="7.85546875" style="70" customWidth="1"/>
    <col min="9731" max="9731" width="14.5703125" style="70" customWidth="1"/>
    <col min="9732" max="9732" width="14.42578125" style="70" customWidth="1"/>
    <col min="9733" max="9735" width="14.5703125" style="70" customWidth="1"/>
    <col min="9736" max="9985" width="9.140625" style="70"/>
    <col min="9986" max="9986" width="7.85546875" style="70" customWidth="1"/>
    <col min="9987" max="9987" width="14.5703125" style="70" customWidth="1"/>
    <col min="9988" max="9988" width="14.42578125" style="70" customWidth="1"/>
    <col min="9989" max="9991" width="14.5703125" style="70" customWidth="1"/>
    <col min="9992" max="10241" width="9.140625" style="70"/>
    <col min="10242" max="10242" width="7.85546875" style="70" customWidth="1"/>
    <col min="10243" max="10243" width="14.5703125" style="70" customWidth="1"/>
    <col min="10244" max="10244" width="14.42578125" style="70" customWidth="1"/>
    <col min="10245" max="10247" width="14.5703125" style="70" customWidth="1"/>
    <col min="10248" max="10497" width="9.140625" style="70"/>
    <col min="10498" max="10498" width="7.85546875" style="70" customWidth="1"/>
    <col min="10499" max="10499" width="14.5703125" style="70" customWidth="1"/>
    <col min="10500" max="10500" width="14.42578125" style="70" customWidth="1"/>
    <col min="10501" max="10503" width="14.5703125" style="70" customWidth="1"/>
    <col min="10504" max="10753" width="9.140625" style="70"/>
    <col min="10754" max="10754" width="7.85546875" style="70" customWidth="1"/>
    <col min="10755" max="10755" width="14.5703125" style="70" customWidth="1"/>
    <col min="10756" max="10756" width="14.42578125" style="70" customWidth="1"/>
    <col min="10757" max="10759" width="14.5703125" style="70" customWidth="1"/>
    <col min="10760" max="11009" width="9.140625" style="70"/>
    <col min="11010" max="11010" width="7.85546875" style="70" customWidth="1"/>
    <col min="11011" max="11011" width="14.5703125" style="70" customWidth="1"/>
    <col min="11012" max="11012" width="14.42578125" style="70" customWidth="1"/>
    <col min="11013" max="11015" width="14.5703125" style="70" customWidth="1"/>
    <col min="11016" max="11265" width="9.140625" style="70"/>
    <col min="11266" max="11266" width="7.85546875" style="70" customWidth="1"/>
    <col min="11267" max="11267" width="14.5703125" style="70" customWidth="1"/>
    <col min="11268" max="11268" width="14.42578125" style="70" customWidth="1"/>
    <col min="11269" max="11271" width="14.5703125" style="70" customWidth="1"/>
    <col min="11272" max="11521" width="9.140625" style="70"/>
    <col min="11522" max="11522" width="7.85546875" style="70" customWidth="1"/>
    <col min="11523" max="11523" width="14.5703125" style="70" customWidth="1"/>
    <col min="11524" max="11524" width="14.42578125" style="70" customWidth="1"/>
    <col min="11525" max="11527" width="14.5703125" style="70" customWidth="1"/>
    <col min="11528" max="11777" width="9.140625" style="70"/>
    <col min="11778" max="11778" width="7.85546875" style="70" customWidth="1"/>
    <col min="11779" max="11779" width="14.5703125" style="70" customWidth="1"/>
    <col min="11780" max="11780" width="14.42578125" style="70" customWidth="1"/>
    <col min="11781" max="11783" width="14.5703125" style="70" customWidth="1"/>
    <col min="11784" max="12033" width="9.140625" style="70"/>
    <col min="12034" max="12034" width="7.85546875" style="70" customWidth="1"/>
    <col min="12035" max="12035" width="14.5703125" style="70" customWidth="1"/>
    <col min="12036" max="12036" width="14.42578125" style="70" customWidth="1"/>
    <col min="12037" max="12039" width="14.5703125" style="70" customWidth="1"/>
    <col min="12040" max="12289" width="9.140625" style="70"/>
    <col min="12290" max="12290" width="7.85546875" style="70" customWidth="1"/>
    <col min="12291" max="12291" width="14.5703125" style="70" customWidth="1"/>
    <col min="12292" max="12292" width="14.42578125" style="70" customWidth="1"/>
    <col min="12293" max="12295" width="14.5703125" style="70" customWidth="1"/>
    <col min="12296" max="12545" width="9.140625" style="70"/>
    <col min="12546" max="12546" width="7.85546875" style="70" customWidth="1"/>
    <col min="12547" max="12547" width="14.5703125" style="70" customWidth="1"/>
    <col min="12548" max="12548" width="14.42578125" style="70" customWidth="1"/>
    <col min="12549" max="12551" width="14.5703125" style="70" customWidth="1"/>
    <col min="12552" max="12801" width="9.140625" style="70"/>
    <col min="12802" max="12802" width="7.85546875" style="70" customWidth="1"/>
    <col min="12803" max="12803" width="14.5703125" style="70" customWidth="1"/>
    <col min="12804" max="12804" width="14.42578125" style="70" customWidth="1"/>
    <col min="12805" max="12807" width="14.5703125" style="70" customWidth="1"/>
    <col min="12808" max="13057" width="9.140625" style="70"/>
    <col min="13058" max="13058" width="7.85546875" style="70" customWidth="1"/>
    <col min="13059" max="13059" width="14.5703125" style="70" customWidth="1"/>
    <col min="13060" max="13060" width="14.42578125" style="70" customWidth="1"/>
    <col min="13061" max="13063" width="14.5703125" style="70" customWidth="1"/>
    <col min="13064" max="13313" width="9.140625" style="70"/>
    <col min="13314" max="13314" width="7.85546875" style="70" customWidth="1"/>
    <col min="13315" max="13315" width="14.5703125" style="70" customWidth="1"/>
    <col min="13316" max="13316" width="14.42578125" style="70" customWidth="1"/>
    <col min="13317" max="13319" width="14.5703125" style="70" customWidth="1"/>
    <col min="13320" max="13569" width="9.140625" style="70"/>
    <col min="13570" max="13570" width="7.85546875" style="70" customWidth="1"/>
    <col min="13571" max="13571" width="14.5703125" style="70" customWidth="1"/>
    <col min="13572" max="13572" width="14.42578125" style="70" customWidth="1"/>
    <col min="13573" max="13575" width="14.5703125" style="70" customWidth="1"/>
    <col min="13576" max="13825" width="9.140625" style="70"/>
    <col min="13826" max="13826" width="7.85546875" style="70" customWidth="1"/>
    <col min="13827" max="13827" width="14.5703125" style="70" customWidth="1"/>
    <col min="13828" max="13828" width="14.42578125" style="70" customWidth="1"/>
    <col min="13829" max="13831" width="14.5703125" style="70" customWidth="1"/>
    <col min="13832" max="14081" width="9.140625" style="70"/>
    <col min="14082" max="14082" width="7.85546875" style="70" customWidth="1"/>
    <col min="14083" max="14083" width="14.5703125" style="70" customWidth="1"/>
    <col min="14084" max="14084" width="14.42578125" style="70" customWidth="1"/>
    <col min="14085" max="14087" width="14.5703125" style="70" customWidth="1"/>
    <col min="14088" max="14337" width="9.140625" style="70"/>
    <col min="14338" max="14338" width="7.85546875" style="70" customWidth="1"/>
    <col min="14339" max="14339" width="14.5703125" style="70" customWidth="1"/>
    <col min="14340" max="14340" width="14.42578125" style="70" customWidth="1"/>
    <col min="14341" max="14343" width="14.5703125" style="70" customWidth="1"/>
    <col min="14344" max="14593" width="9.140625" style="70"/>
    <col min="14594" max="14594" width="7.85546875" style="70" customWidth="1"/>
    <col min="14595" max="14595" width="14.5703125" style="70" customWidth="1"/>
    <col min="14596" max="14596" width="14.42578125" style="70" customWidth="1"/>
    <col min="14597" max="14599" width="14.5703125" style="70" customWidth="1"/>
    <col min="14600" max="14849" width="9.140625" style="70"/>
    <col min="14850" max="14850" width="7.85546875" style="70" customWidth="1"/>
    <col min="14851" max="14851" width="14.5703125" style="70" customWidth="1"/>
    <col min="14852" max="14852" width="14.42578125" style="70" customWidth="1"/>
    <col min="14853" max="14855" width="14.5703125" style="70" customWidth="1"/>
    <col min="14856" max="15105" width="9.140625" style="70"/>
    <col min="15106" max="15106" width="7.85546875" style="70" customWidth="1"/>
    <col min="15107" max="15107" width="14.5703125" style="70" customWidth="1"/>
    <col min="15108" max="15108" width="14.42578125" style="70" customWidth="1"/>
    <col min="15109" max="15111" width="14.5703125" style="70" customWidth="1"/>
    <col min="15112" max="15361" width="9.140625" style="70"/>
    <col min="15362" max="15362" width="7.85546875" style="70" customWidth="1"/>
    <col min="15363" max="15363" width="14.5703125" style="70" customWidth="1"/>
    <col min="15364" max="15364" width="14.42578125" style="70" customWidth="1"/>
    <col min="15365" max="15367" width="14.5703125" style="70" customWidth="1"/>
    <col min="15368" max="15617" width="9.140625" style="70"/>
    <col min="15618" max="15618" width="7.85546875" style="70" customWidth="1"/>
    <col min="15619" max="15619" width="14.5703125" style="70" customWidth="1"/>
    <col min="15620" max="15620" width="14.42578125" style="70" customWidth="1"/>
    <col min="15621" max="15623" width="14.5703125" style="70" customWidth="1"/>
    <col min="15624" max="15873" width="9.140625" style="70"/>
    <col min="15874" max="15874" width="7.85546875" style="70" customWidth="1"/>
    <col min="15875" max="15875" width="14.5703125" style="70" customWidth="1"/>
    <col min="15876" max="15876" width="14.42578125" style="70" customWidth="1"/>
    <col min="15877" max="15879" width="14.5703125" style="70" customWidth="1"/>
    <col min="15880" max="16129" width="9.140625" style="70"/>
    <col min="16130" max="16130" width="7.85546875" style="70" customWidth="1"/>
    <col min="16131" max="16131" width="14.5703125" style="70" customWidth="1"/>
    <col min="16132" max="16132" width="14.42578125" style="70" customWidth="1"/>
    <col min="16133" max="16135" width="14.5703125" style="70" customWidth="1"/>
    <col min="16136" max="16384" width="9.140625" style="70"/>
  </cols>
  <sheetData>
    <row r="1" spans="1:13" x14ac:dyDescent="0.25">
      <c r="A1" s="44"/>
      <c r="B1" s="44"/>
      <c r="C1" s="44"/>
      <c r="D1" s="44"/>
      <c r="E1" s="44"/>
      <c r="F1" s="44"/>
      <c r="G1" s="45"/>
    </row>
    <row r="2" spans="1:13" x14ac:dyDescent="0.25">
      <c r="A2" s="44"/>
      <c r="B2" s="44"/>
      <c r="C2" s="44"/>
      <c r="D2" s="44"/>
      <c r="E2" s="44"/>
      <c r="F2" s="46"/>
      <c r="G2" s="47"/>
    </row>
    <row r="3" spans="1:13" x14ac:dyDescent="0.25">
      <c r="A3" s="44"/>
      <c r="B3" s="44"/>
      <c r="C3" s="44"/>
      <c r="D3" s="44"/>
      <c r="E3" s="44"/>
      <c r="F3" s="46"/>
      <c r="G3" s="47"/>
    </row>
    <row r="4" spans="1:13" ht="21" x14ac:dyDescent="0.35">
      <c r="A4" s="44"/>
      <c r="B4" s="48" t="s">
        <v>62</v>
      </c>
      <c r="C4" s="44"/>
      <c r="D4" s="44"/>
      <c r="E4" s="49"/>
      <c r="F4" s="50"/>
      <c r="G4" s="44"/>
      <c r="K4" s="114"/>
      <c r="L4" s="115"/>
    </row>
    <row r="5" spans="1:13" x14ac:dyDescent="0.25">
      <c r="A5" s="44"/>
      <c r="B5" s="44"/>
      <c r="C5" s="44"/>
      <c r="D5" s="44"/>
      <c r="E5" s="44"/>
      <c r="F5" s="50"/>
      <c r="G5" s="44"/>
      <c r="K5" s="116"/>
      <c r="L5" s="115"/>
    </row>
    <row r="6" spans="1:13" x14ac:dyDescent="0.25">
      <c r="A6" s="44"/>
      <c r="B6" s="51" t="s">
        <v>33</v>
      </c>
      <c r="C6" s="52"/>
      <c r="D6" s="53"/>
      <c r="E6" s="54">
        <v>43831</v>
      </c>
      <c r="F6" s="55"/>
      <c r="G6" s="44"/>
      <c r="K6" s="117"/>
      <c r="L6" s="117"/>
    </row>
    <row r="7" spans="1:13" x14ac:dyDescent="0.25">
      <c r="A7" s="44"/>
      <c r="B7" s="56" t="s">
        <v>34</v>
      </c>
      <c r="C7" s="57"/>
      <c r="D7" s="58"/>
      <c r="E7" s="59">
        <v>60</v>
      </c>
      <c r="F7" s="60" t="s">
        <v>35</v>
      </c>
      <c r="G7" s="44"/>
      <c r="K7" s="118"/>
      <c r="L7" s="118"/>
    </row>
    <row r="8" spans="1:13" x14ac:dyDescent="0.25">
      <c r="A8" s="44"/>
      <c r="B8" s="56" t="s">
        <v>58</v>
      </c>
      <c r="C8" s="57"/>
      <c r="E8" s="125">
        <f>37471.8*1.07</f>
        <v>40094.826000000008</v>
      </c>
      <c r="F8" s="60" t="s">
        <v>36</v>
      </c>
      <c r="G8" s="44"/>
      <c r="K8" s="118"/>
      <c r="L8" s="118"/>
    </row>
    <row r="9" spans="1:13" x14ac:dyDescent="0.25">
      <c r="A9" s="44"/>
      <c r="B9" s="56" t="s">
        <v>37</v>
      </c>
      <c r="C9" s="57"/>
      <c r="D9" s="58"/>
      <c r="E9" s="62">
        <v>1</v>
      </c>
      <c r="F9" s="60"/>
      <c r="G9" s="44"/>
      <c r="K9" s="119"/>
      <c r="L9" s="119"/>
    </row>
    <row r="10" spans="1:13" x14ac:dyDescent="0.25">
      <c r="A10" s="44"/>
      <c r="B10" s="56" t="s">
        <v>38</v>
      </c>
      <c r="C10" s="57"/>
      <c r="D10" s="120">
        <f>E6-1</f>
        <v>43830</v>
      </c>
      <c r="E10" s="63">
        <f>E8</f>
        <v>40094.826000000008</v>
      </c>
      <c r="F10" s="60" t="s">
        <v>36</v>
      </c>
      <c r="G10" s="44"/>
      <c r="K10" s="119"/>
      <c r="L10" s="119"/>
    </row>
    <row r="11" spans="1:13" x14ac:dyDescent="0.25">
      <c r="A11" s="44"/>
      <c r="B11" s="56" t="s">
        <v>39</v>
      </c>
      <c r="C11" s="57"/>
      <c r="D11" s="120">
        <f>EDATE(D10,E7)</f>
        <v>45657</v>
      </c>
      <c r="E11" s="63">
        <v>0</v>
      </c>
      <c r="F11" s="60" t="s">
        <v>36</v>
      </c>
      <c r="G11" s="44"/>
      <c r="K11" s="118"/>
      <c r="L11" s="118"/>
      <c r="M11" s="119"/>
    </row>
    <row r="12" spans="1:13" x14ac:dyDescent="0.25">
      <c r="A12" s="44"/>
      <c r="B12" s="64" t="s">
        <v>71</v>
      </c>
      <c r="C12" s="65"/>
      <c r="D12" s="66"/>
      <c r="E12" s="67">
        <v>4.2999999999999997E-2</v>
      </c>
      <c r="F12" s="68"/>
      <c r="G12" s="69"/>
      <c r="K12" s="118"/>
      <c r="L12" s="118"/>
      <c r="M12" s="119"/>
    </row>
    <row r="13" spans="1:13" x14ac:dyDescent="0.25">
      <c r="A13" s="44"/>
      <c r="B13" s="59"/>
      <c r="C13" s="57"/>
      <c r="E13" s="71"/>
      <c r="F13" s="59"/>
      <c r="G13" s="69"/>
      <c r="K13" s="118"/>
      <c r="L13" s="118"/>
      <c r="M13" s="119"/>
    </row>
    <row r="14" spans="1:13" x14ac:dyDescent="0.25">
      <c r="K14" s="118"/>
      <c r="L14" s="118"/>
      <c r="M14" s="119"/>
    </row>
    <row r="15" spans="1:13" ht="15.75" thickBot="1" x14ac:dyDescent="0.3">
      <c r="A15" s="72" t="s">
        <v>41</v>
      </c>
      <c r="B15" s="72" t="s">
        <v>42</v>
      </c>
      <c r="C15" s="72" t="s">
        <v>43</v>
      </c>
      <c r="D15" s="72" t="s">
        <v>44</v>
      </c>
      <c r="E15" s="72" t="s">
        <v>45</v>
      </c>
      <c r="F15" s="72" t="s">
        <v>46</v>
      </c>
      <c r="G15" s="72" t="s">
        <v>47</v>
      </c>
      <c r="K15" s="118"/>
      <c r="L15" s="118"/>
      <c r="M15" s="119"/>
    </row>
    <row r="16" spans="1:13" x14ac:dyDescent="0.25">
      <c r="A16" s="73">
        <f>E6</f>
        <v>43831</v>
      </c>
      <c r="B16" s="74">
        <v>1</v>
      </c>
      <c r="C16" s="50">
        <f>E10</f>
        <v>40094.826000000008</v>
      </c>
      <c r="D16" s="75">
        <f t="shared" ref="D16:D47" si="0">ROUND(C16*$E$12/12,3)</f>
        <v>143.673</v>
      </c>
      <c r="E16" s="75">
        <f t="shared" ref="E16:E47" si="1">PPMT($E$12/12,B16,$E$7,-$E$10,$E$11,0)</f>
        <v>600.17467115266311</v>
      </c>
      <c r="F16" s="75">
        <f>ROUND(PMT($E$12/12,E7,-E10,E11),3)</f>
        <v>743.84799999999996</v>
      </c>
      <c r="G16" s="75">
        <f t="shared" ref="G16:G47" si="2">ROUND(C16-E16,3)</f>
        <v>39494.650999999998</v>
      </c>
      <c r="K16" s="118"/>
      <c r="L16" s="118"/>
      <c r="M16" s="119"/>
    </row>
    <row r="17" spans="1:13" x14ac:dyDescent="0.25">
      <c r="A17" s="73">
        <f t="shared" ref="A17:A48" si="3">EDATE(A16,1)</f>
        <v>43862</v>
      </c>
      <c r="B17" s="74">
        <v>2</v>
      </c>
      <c r="C17" s="50">
        <f t="shared" ref="C17:C48" si="4">G16</f>
        <v>39494.650999999998</v>
      </c>
      <c r="D17" s="75">
        <f t="shared" si="0"/>
        <v>141.52199999999999</v>
      </c>
      <c r="E17" s="75">
        <f t="shared" si="1"/>
        <v>602.32529705762681</v>
      </c>
      <c r="F17" s="75">
        <f t="shared" ref="F17:F48" si="5">F16</f>
        <v>743.84799999999996</v>
      </c>
      <c r="G17" s="75">
        <f t="shared" si="2"/>
        <v>38892.326000000001</v>
      </c>
      <c r="K17" s="118"/>
      <c r="L17" s="118"/>
      <c r="M17" s="119"/>
    </row>
    <row r="18" spans="1:13" x14ac:dyDescent="0.25">
      <c r="A18" s="73">
        <f t="shared" si="3"/>
        <v>43891</v>
      </c>
      <c r="B18" s="74">
        <v>3</v>
      </c>
      <c r="C18" s="50">
        <f t="shared" si="4"/>
        <v>38892.326000000001</v>
      </c>
      <c r="D18" s="75">
        <f t="shared" si="0"/>
        <v>139.364</v>
      </c>
      <c r="E18" s="75">
        <f t="shared" si="1"/>
        <v>604.48362937208333</v>
      </c>
      <c r="F18" s="75">
        <f t="shared" si="5"/>
        <v>743.84799999999996</v>
      </c>
      <c r="G18" s="75">
        <f t="shared" si="2"/>
        <v>38287.841999999997</v>
      </c>
      <c r="K18" s="118"/>
      <c r="L18" s="118"/>
      <c r="M18" s="119"/>
    </row>
    <row r="19" spans="1:13" x14ac:dyDescent="0.25">
      <c r="A19" s="73">
        <f t="shared" si="3"/>
        <v>43922</v>
      </c>
      <c r="B19" s="74">
        <v>4</v>
      </c>
      <c r="C19" s="50">
        <f t="shared" si="4"/>
        <v>38287.841999999997</v>
      </c>
      <c r="D19" s="75">
        <f t="shared" si="0"/>
        <v>137.19800000000001</v>
      </c>
      <c r="E19" s="75">
        <f t="shared" si="1"/>
        <v>606.64969571066661</v>
      </c>
      <c r="F19" s="75">
        <f t="shared" si="5"/>
        <v>743.84799999999996</v>
      </c>
      <c r="G19" s="75">
        <f t="shared" si="2"/>
        <v>37681.192000000003</v>
      </c>
      <c r="K19" s="118"/>
      <c r="L19" s="118"/>
      <c r="M19" s="119"/>
    </row>
    <row r="20" spans="1:13" x14ac:dyDescent="0.25">
      <c r="A20" s="73">
        <f t="shared" si="3"/>
        <v>43952</v>
      </c>
      <c r="B20" s="74">
        <v>5</v>
      </c>
      <c r="C20" s="50">
        <f t="shared" si="4"/>
        <v>37681.192000000003</v>
      </c>
      <c r="D20" s="75">
        <f t="shared" si="0"/>
        <v>135.024</v>
      </c>
      <c r="E20" s="75">
        <f t="shared" si="1"/>
        <v>608.82352378696316</v>
      </c>
      <c r="F20" s="75">
        <f t="shared" si="5"/>
        <v>743.84799999999996</v>
      </c>
      <c r="G20" s="75">
        <f t="shared" si="2"/>
        <v>37072.368000000002</v>
      </c>
      <c r="K20" s="118"/>
      <c r="L20" s="118"/>
      <c r="M20" s="119"/>
    </row>
    <row r="21" spans="1:13" x14ac:dyDescent="0.25">
      <c r="A21" s="73">
        <f t="shared" si="3"/>
        <v>43983</v>
      </c>
      <c r="B21" s="74">
        <v>6</v>
      </c>
      <c r="C21" s="50">
        <f t="shared" si="4"/>
        <v>37072.368000000002</v>
      </c>
      <c r="D21" s="75">
        <f t="shared" si="0"/>
        <v>132.84299999999999</v>
      </c>
      <c r="E21" s="75">
        <f t="shared" si="1"/>
        <v>611.00514141386645</v>
      </c>
      <c r="F21" s="75">
        <f t="shared" si="5"/>
        <v>743.84799999999996</v>
      </c>
      <c r="G21" s="75">
        <f t="shared" si="2"/>
        <v>36461.362999999998</v>
      </c>
      <c r="K21" s="118"/>
      <c r="L21" s="118"/>
      <c r="M21" s="119"/>
    </row>
    <row r="22" spans="1:13" x14ac:dyDescent="0.25">
      <c r="A22" s="73">
        <f t="shared" si="3"/>
        <v>44013</v>
      </c>
      <c r="B22" s="74">
        <v>7</v>
      </c>
      <c r="C22" s="50">
        <f t="shared" si="4"/>
        <v>36461.362999999998</v>
      </c>
      <c r="D22" s="75">
        <f t="shared" si="0"/>
        <v>130.65299999999999</v>
      </c>
      <c r="E22" s="75">
        <f t="shared" si="1"/>
        <v>613.19457650393281</v>
      </c>
      <c r="F22" s="75">
        <f t="shared" si="5"/>
        <v>743.84799999999996</v>
      </c>
      <c r="G22" s="75">
        <f t="shared" si="2"/>
        <v>35848.167999999998</v>
      </c>
      <c r="K22" s="118"/>
      <c r="L22" s="118"/>
      <c r="M22" s="119"/>
    </row>
    <row r="23" spans="1:13" x14ac:dyDescent="0.25">
      <c r="A23" s="73">
        <f t="shared" si="3"/>
        <v>44044</v>
      </c>
      <c r="B23" s="74">
        <v>8</v>
      </c>
      <c r="C23" s="50">
        <f t="shared" si="4"/>
        <v>35848.167999999998</v>
      </c>
      <c r="D23" s="75">
        <f t="shared" si="0"/>
        <v>128.45599999999999</v>
      </c>
      <c r="E23" s="75">
        <f t="shared" si="1"/>
        <v>615.39185706973853</v>
      </c>
      <c r="F23" s="75">
        <f t="shared" si="5"/>
        <v>743.84799999999996</v>
      </c>
      <c r="G23" s="75">
        <f t="shared" si="2"/>
        <v>35232.775999999998</v>
      </c>
      <c r="K23" s="118"/>
      <c r="L23" s="118"/>
      <c r="M23" s="119"/>
    </row>
    <row r="24" spans="1:13" x14ac:dyDescent="0.25">
      <c r="A24" s="73">
        <f t="shared" si="3"/>
        <v>44075</v>
      </c>
      <c r="B24" s="74">
        <v>9</v>
      </c>
      <c r="C24" s="50">
        <f t="shared" si="4"/>
        <v>35232.775999999998</v>
      </c>
      <c r="D24" s="75">
        <f t="shared" si="0"/>
        <v>126.251</v>
      </c>
      <c r="E24" s="75">
        <f t="shared" si="1"/>
        <v>617.59701122423849</v>
      </c>
      <c r="F24" s="75">
        <f t="shared" si="5"/>
        <v>743.84799999999996</v>
      </c>
      <c r="G24" s="75">
        <f t="shared" si="2"/>
        <v>34615.178999999996</v>
      </c>
      <c r="K24" s="118"/>
      <c r="L24" s="118"/>
      <c r="M24" s="119"/>
    </row>
    <row r="25" spans="1:13" x14ac:dyDescent="0.25">
      <c r="A25" s="73">
        <f t="shared" si="3"/>
        <v>44105</v>
      </c>
      <c r="B25" s="74">
        <v>10</v>
      </c>
      <c r="C25" s="50">
        <f t="shared" si="4"/>
        <v>34615.178999999996</v>
      </c>
      <c r="D25" s="75">
        <f t="shared" si="0"/>
        <v>124.038</v>
      </c>
      <c r="E25" s="75">
        <f t="shared" si="1"/>
        <v>619.81006718112531</v>
      </c>
      <c r="F25" s="75">
        <f t="shared" si="5"/>
        <v>743.84799999999996</v>
      </c>
      <c r="G25" s="75">
        <f t="shared" si="2"/>
        <v>33995.368999999999</v>
      </c>
      <c r="K25" s="118"/>
      <c r="L25" s="118"/>
      <c r="M25" s="119"/>
    </row>
    <row r="26" spans="1:13" x14ac:dyDescent="0.25">
      <c r="A26" s="73">
        <f t="shared" si="3"/>
        <v>44136</v>
      </c>
      <c r="B26" s="74">
        <v>11</v>
      </c>
      <c r="C26" s="50">
        <f t="shared" si="4"/>
        <v>33995.368999999999</v>
      </c>
      <c r="D26" s="75">
        <f t="shared" si="0"/>
        <v>121.81699999999999</v>
      </c>
      <c r="E26" s="75">
        <f t="shared" si="1"/>
        <v>622.03105325519107</v>
      </c>
      <c r="F26" s="75">
        <f t="shared" si="5"/>
        <v>743.84799999999996</v>
      </c>
      <c r="G26" s="75">
        <f t="shared" si="2"/>
        <v>33373.338000000003</v>
      </c>
      <c r="K26" s="58"/>
      <c r="L26" s="58"/>
      <c r="M26" s="58"/>
    </row>
    <row r="27" spans="1:13" x14ac:dyDescent="0.25">
      <c r="A27" s="73">
        <f t="shared" si="3"/>
        <v>44166</v>
      </c>
      <c r="B27" s="74">
        <v>12</v>
      </c>
      <c r="C27" s="50">
        <f t="shared" si="4"/>
        <v>33373.338000000003</v>
      </c>
      <c r="D27" s="75">
        <f t="shared" si="0"/>
        <v>119.58799999999999</v>
      </c>
      <c r="E27" s="75">
        <f t="shared" si="1"/>
        <v>624.25999786268869</v>
      </c>
      <c r="F27" s="75">
        <f t="shared" si="5"/>
        <v>743.84799999999996</v>
      </c>
      <c r="G27" s="75">
        <f t="shared" si="2"/>
        <v>32749.078000000001</v>
      </c>
    </row>
    <row r="28" spans="1:13" x14ac:dyDescent="0.25">
      <c r="A28" s="73">
        <f t="shared" si="3"/>
        <v>44197</v>
      </c>
      <c r="B28" s="74">
        <v>13</v>
      </c>
      <c r="C28" s="50">
        <f t="shared" si="4"/>
        <v>32749.078000000001</v>
      </c>
      <c r="D28" s="75">
        <f t="shared" si="0"/>
        <v>117.351</v>
      </c>
      <c r="E28" s="75">
        <f t="shared" si="1"/>
        <v>626.49692952169664</v>
      </c>
      <c r="F28" s="75">
        <f t="shared" si="5"/>
        <v>743.84799999999996</v>
      </c>
      <c r="G28" s="75">
        <f t="shared" si="2"/>
        <v>32122.580999999998</v>
      </c>
    </row>
    <row r="29" spans="1:13" x14ac:dyDescent="0.25">
      <c r="A29" s="73">
        <f t="shared" si="3"/>
        <v>44228</v>
      </c>
      <c r="B29" s="74">
        <v>14</v>
      </c>
      <c r="C29" s="50">
        <f t="shared" si="4"/>
        <v>32122.580999999998</v>
      </c>
      <c r="D29" s="75">
        <f t="shared" si="0"/>
        <v>115.10599999999999</v>
      </c>
      <c r="E29" s="75">
        <f t="shared" si="1"/>
        <v>628.74187685248285</v>
      </c>
      <c r="F29" s="75">
        <f t="shared" si="5"/>
        <v>743.84799999999996</v>
      </c>
      <c r="G29" s="75">
        <f t="shared" si="2"/>
        <v>31493.839</v>
      </c>
    </row>
    <row r="30" spans="1:13" x14ac:dyDescent="0.25">
      <c r="A30" s="73">
        <f t="shared" si="3"/>
        <v>44256</v>
      </c>
      <c r="B30" s="74">
        <v>15</v>
      </c>
      <c r="C30" s="50">
        <f t="shared" si="4"/>
        <v>31493.839</v>
      </c>
      <c r="D30" s="75">
        <f t="shared" si="0"/>
        <v>112.85299999999999</v>
      </c>
      <c r="E30" s="75">
        <f t="shared" si="1"/>
        <v>630.99486857787088</v>
      </c>
      <c r="F30" s="75">
        <f t="shared" si="5"/>
        <v>743.84799999999996</v>
      </c>
      <c r="G30" s="75">
        <f t="shared" si="2"/>
        <v>30862.844000000001</v>
      </c>
    </row>
    <row r="31" spans="1:13" x14ac:dyDescent="0.25">
      <c r="A31" s="73">
        <f t="shared" si="3"/>
        <v>44287</v>
      </c>
      <c r="B31" s="74">
        <v>16</v>
      </c>
      <c r="C31" s="50">
        <f t="shared" si="4"/>
        <v>30862.844000000001</v>
      </c>
      <c r="D31" s="75">
        <f t="shared" si="0"/>
        <v>110.592</v>
      </c>
      <c r="E31" s="75">
        <f t="shared" si="1"/>
        <v>633.25593352360829</v>
      </c>
      <c r="F31" s="75">
        <f t="shared" si="5"/>
        <v>743.84799999999996</v>
      </c>
      <c r="G31" s="75">
        <f t="shared" si="2"/>
        <v>30229.588</v>
      </c>
    </row>
    <row r="32" spans="1:13" x14ac:dyDescent="0.25">
      <c r="A32" s="73">
        <f t="shared" si="3"/>
        <v>44317</v>
      </c>
      <c r="B32" s="74">
        <v>17</v>
      </c>
      <c r="C32" s="50">
        <f t="shared" si="4"/>
        <v>30229.588</v>
      </c>
      <c r="D32" s="75">
        <f t="shared" si="0"/>
        <v>108.32299999999999</v>
      </c>
      <c r="E32" s="75">
        <f t="shared" si="1"/>
        <v>635.52510061873454</v>
      </c>
      <c r="F32" s="75">
        <f t="shared" si="5"/>
        <v>743.84799999999996</v>
      </c>
      <c r="G32" s="75">
        <f t="shared" si="2"/>
        <v>29594.062999999998</v>
      </c>
    </row>
    <row r="33" spans="1:7" x14ac:dyDescent="0.25">
      <c r="A33" s="73">
        <f t="shared" si="3"/>
        <v>44348</v>
      </c>
      <c r="B33" s="74">
        <v>18</v>
      </c>
      <c r="C33" s="50">
        <f t="shared" si="4"/>
        <v>29594.062999999998</v>
      </c>
      <c r="D33" s="75">
        <f t="shared" si="0"/>
        <v>106.045</v>
      </c>
      <c r="E33" s="75">
        <f t="shared" si="1"/>
        <v>637.80239889595157</v>
      </c>
      <c r="F33" s="75">
        <f t="shared" si="5"/>
        <v>743.84799999999996</v>
      </c>
      <c r="G33" s="75">
        <f t="shared" si="2"/>
        <v>28956.260999999999</v>
      </c>
    </row>
    <row r="34" spans="1:7" x14ac:dyDescent="0.25">
      <c r="A34" s="73">
        <f t="shared" si="3"/>
        <v>44378</v>
      </c>
      <c r="B34" s="74">
        <v>19</v>
      </c>
      <c r="C34" s="50">
        <f t="shared" si="4"/>
        <v>28956.260999999999</v>
      </c>
      <c r="D34" s="75">
        <f t="shared" si="0"/>
        <v>103.76</v>
      </c>
      <c r="E34" s="75">
        <f t="shared" si="1"/>
        <v>640.08785749199546</v>
      </c>
      <c r="F34" s="75">
        <f t="shared" si="5"/>
        <v>743.84799999999996</v>
      </c>
      <c r="G34" s="75">
        <f t="shared" si="2"/>
        <v>28316.172999999999</v>
      </c>
    </row>
    <row r="35" spans="1:7" x14ac:dyDescent="0.25">
      <c r="A35" s="73">
        <f t="shared" si="3"/>
        <v>44409</v>
      </c>
      <c r="B35" s="74">
        <v>20</v>
      </c>
      <c r="C35" s="50">
        <f t="shared" si="4"/>
        <v>28316.172999999999</v>
      </c>
      <c r="D35" s="75">
        <f t="shared" si="0"/>
        <v>101.46599999999999</v>
      </c>
      <c r="E35" s="75">
        <f t="shared" si="1"/>
        <v>642.38150564800844</v>
      </c>
      <c r="F35" s="75">
        <f t="shared" si="5"/>
        <v>743.84799999999996</v>
      </c>
      <c r="G35" s="75">
        <f t="shared" si="2"/>
        <v>27673.791000000001</v>
      </c>
    </row>
    <row r="36" spans="1:7" x14ac:dyDescent="0.25">
      <c r="A36" s="73">
        <f t="shared" si="3"/>
        <v>44440</v>
      </c>
      <c r="B36" s="74">
        <v>21</v>
      </c>
      <c r="C36" s="50">
        <f t="shared" si="4"/>
        <v>27673.791000000001</v>
      </c>
      <c r="D36" s="75">
        <f t="shared" si="0"/>
        <v>99.164000000000001</v>
      </c>
      <c r="E36" s="75">
        <f t="shared" si="1"/>
        <v>644.68337270991378</v>
      </c>
      <c r="F36" s="75">
        <f t="shared" si="5"/>
        <v>743.84799999999996</v>
      </c>
      <c r="G36" s="75">
        <f t="shared" si="2"/>
        <v>27029.108</v>
      </c>
    </row>
    <row r="37" spans="1:7" x14ac:dyDescent="0.25">
      <c r="A37" s="73">
        <f t="shared" si="3"/>
        <v>44470</v>
      </c>
      <c r="B37" s="74">
        <v>22</v>
      </c>
      <c r="C37" s="50">
        <f t="shared" si="4"/>
        <v>27029.108</v>
      </c>
      <c r="D37" s="75">
        <f t="shared" si="0"/>
        <v>96.853999999999999</v>
      </c>
      <c r="E37" s="75">
        <f t="shared" si="1"/>
        <v>646.99348812879089</v>
      </c>
      <c r="F37" s="75">
        <f t="shared" si="5"/>
        <v>743.84799999999996</v>
      </c>
      <c r="G37" s="75">
        <f t="shared" si="2"/>
        <v>26382.115000000002</v>
      </c>
    </row>
    <row r="38" spans="1:7" x14ac:dyDescent="0.25">
      <c r="A38" s="73">
        <f t="shared" si="3"/>
        <v>44501</v>
      </c>
      <c r="B38" s="74">
        <v>23</v>
      </c>
      <c r="C38" s="50">
        <f t="shared" si="4"/>
        <v>26382.115000000002</v>
      </c>
      <c r="D38" s="75">
        <f t="shared" si="0"/>
        <v>94.536000000000001</v>
      </c>
      <c r="E38" s="75">
        <f t="shared" si="1"/>
        <v>649.3118814612526</v>
      </c>
      <c r="F38" s="75">
        <f t="shared" si="5"/>
        <v>743.84799999999996</v>
      </c>
      <c r="G38" s="75">
        <f t="shared" si="2"/>
        <v>25732.803</v>
      </c>
    </row>
    <row r="39" spans="1:7" x14ac:dyDescent="0.25">
      <c r="A39" s="73">
        <f t="shared" si="3"/>
        <v>44531</v>
      </c>
      <c r="B39" s="74">
        <v>24</v>
      </c>
      <c r="C39" s="50">
        <f t="shared" si="4"/>
        <v>25732.803</v>
      </c>
      <c r="D39" s="75">
        <f t="shared" si="0"/>
        <v>92.209000000000003</v>
      </c>
      <c r="E39" s="75">
        <f t="shared" si="1"/>
        <v>651.63858236982196</v>
      </c>
      <c r="F39" s="75">
        <f t="shared" si="5"/>
        <v>743.84799999999996</v>
      </c>
      <c r="G39" s="75">
        <f t="shared" si="2"/>
        <v>25081.164000000001</v>
      </c>
    </row>
    <row r="40" spans="1:7" x14ac:dyDescent="0.25">
      <c r="A40" s="73">
        <f t="shared" si="3"/>
        <v>44562</v>
      </c>
      <c r="B40" s="74">
        <v>25</v>
      </c>
      <c r="C40" s="50">
        <f t="shared" si="4"/>
        <v>25081.164000000001</v>
      </c>
      <c r="D40" s="75">
        <f t="shared" si="0"/>
        <v>89.873999999999995</v>
      </c>
      <c r="E40" s="75">
        <f t="shared" si="1"/>
        <v>653.97362062331376</v>
      </c>
      <c r="F40" s="75">
        <f t="shared" si="5"/>
        <v>743.84799999999996</v>
      </c>
      <c r="G40" s="75">
        <f t="shared" si="2"/>
        <v>24427.19</v>
      </c>
    </row>
    <row r="41" spans="1:7" x14ac:dyDescent="0.25">
      <c r="A41" s="73">
        <f t="shared" si="3"/>
        <v>44593</v>
      </c>
      <c r="B41" s="74">
        <v>26</v>
      </c>
      <c r="C41" s="50">
        <f t="shared" si="4"/>
        <v>24427.19</v>
      </c>
      <c r="D41" s="75">
        <f t="shared" si="0"/>
        <v>87.531000000000006</v>
      </c>
      <c r="E41" s="75">
        <f t="shared" si="1"/>
        <v>656.31702609721401</v>
      </c>
      <c r="F41" s="75">
        <f t="shared" si="5"/>
        <v>743.84799999999996</v>
      </c>
      <c r="G41" s="75">
        <f t="shared" si="2"/>
        <v>23770.873</v>
      </c>
    </row>
    <row r="42" spans="1:7" x14ac:dyDescent="0.25">
      <c r="A42" s="73">
        <f t="shared" si="3"/>
        <v>44621</v>
      </c>
      <c r="B42" s="74">
        <v>27</v>
      </c>
      <c r="C42" s="50">
        <f t="shared" si="4"/>
        <v>23770.873</v>
      </c>
      <c r="D42" s="75">
        <f t="shared" si="0"/>
        <v>85.179000000000002</v>
      </c>
      <c r="E42" s="75">
        <f t="shared" si="1"/>
        <v>658.66882877406238</v>
      </c>
      <c r="F42" s="75">
        <f t="shared" si="5"/>
        <v>743.84799999999996</v>
      </c>
      <c r="G42" s="75">
        <f t="shared" si="2"/>
        <v>23112.204000000002</v>
      </c>
    </row>
    <row r="43" spans="1:7" x14ac:dyDescent="0.25">
      <c r="A43" s="73">
        <f t="shared" si="3"/>
        <v>44652</v>
      </c>
      <c r="B43" s="74">
        <v>28</v>
      </c>
      <c r="C43" s="50">
        <f t="shared" si="4"/>
        <v>23112.204000000002</v>
      </c>
      <c r="D43" s="75">
        <f t="shared" si="0"/>
        <v>82.819000000000003</v>
      </c>
      <c r="E43" s="75">
        <f t="shared" si="1"/>
        <v>661.02905874383612</v>
      </c>
      <c r="F43" s="75">
        <f t="shared" si="5"/>
        <v>743.84799999999996</v>
      </c>
      <c r="G43" s="75">
        <f t="shared" si="2"/>
        <v>22451.174999999999</v>
      </c>
    </row>
    <row r="44" spans="1:7" x14ac:dyDescent="0.25">
      <c r="A44" s="73">
        <f t="shared" si="3"/>
        <v>44682</v>
      </c>
      <c r="B44" s="74">
        <v>29</v>
      </c>
      <c r="C44" s="50">
        <f t="shared" si="4"/>
        <v>22451.174999999999</v>
      </c>
      <c r="D44" s="75">
        <f t="shared" si="0"/>
        <v>80.45</v>
      </c>
      <c r="E44" s="75">
        <f t="shared" si="1"/>
        <v>663.39774620433479</v>
      </c>
      <c r="F44" s="75">
        <f t="shared" si="5"/>
        <v>743.84799999999996</v>
      </c>
      <c r="G44" s="75">
        <f t="shared" si="2"/>
        <v>21787.776999999998</v>
      </c>
    </row>
    <row r="45" spans="1:7" x14ac:dyDescent="0.25">
      <c r="A45" s="73">
        <f t="shared" si="3"/>
        <v>44713</v>
      </c>
      <c r="B45" s="74">
        <v>30</v>
      </c>
      <c r="C45" s="50">
        <f t="shared" si="4"/>
        <v>21787.776999999998</v>
      </c>
      <c r="D45" s="75">
        <f t="shared" si="0"/>
        <v>78.072999999999993</v>
      </c>
      <c r="E45" s="75">
        <f t="shared" si="1"/>
        <v>665.77492146156715</v>
      </c>
      <c r="F45" s="75">
        <f t="shared" si="5"/>
        <v>743.84799999999996</v>
      </c>
      <c r="G45" s="75">
        <f t="shared" si="2"/>
        <v>21122.002</v>
      </c>
    </row>
    <row r="46" spans="1:7" x14ac:dyDescent="0.25">
      <c r="A46" s="73">
        <f t="shared" si="3"/>
        <v>44743</v>
      </c>
      <c r="B46" s="74">
        <v>31</v>
      </c>
      <c r="C46" s="50">
        <f t="shared" si="4"/>
        <v>21122.002</v>
      </c>
      <c r="D46" s="75">
        <f t="shared" si="0"/>
        <v>75.686999999999998</v>
      </c>
      <c r="E46" s="75">
        <f t="shared" si="1"/>
        <v>668.16061493013763</v>
      </c>
      <c r="F46" s="75">
        <f t="shared" si="5"/>
        <v>743.84799999999996</v>
      </c>
      <c r="G46" s="75">
        <f t="shared" si="2"/>
        <v>20453.841</v>
      </c>
    </row>
    <row r="47" spans="1:7" x14ac:dyDescent="0.25">
      <c r="A47" s="73">
        <f t="shared" si="3"/>
        <v>44774</v>
      </c>
      <c r="B47" s="74">
        <v>32</v>
      </c>
      <c r="C47" s="50">
        <f t="shared" si="4"/>
        <v>20453.841</v>
      </c>
      <c r="D47" s="75">
        <f t="shared" si="0"/>
        <v>73.293000000000006</v>
      </c>
      <c r="E47" s="75">
        <f t="shared" si="1"/>
        <v>670.55485713363737</v>
      </c>
      <c r="F47" s="75">
        <f t="shared" si="5"/>
        <v>743.84799999999996</v>
      </c>
      <c r="G47" s="75">
        <f t="shared" si="2"/>
        <v>19783.286</v>
      </c>
    </row>
    <row r="48" spans="1:7" x14ac:dyDescent="0.25">
      <c r="A48" s="73">
        <f t="shared" si="3"/>
        <v>44805</v>
      </c>
      <c r="B48" s="74">
        <v>33</v>
      </c>
      <c r="C48" s="50">
        <f t="shared" si="4"/>
        <v>19783.286</v>
      </c>
      <c r="D48" s="75">
        <f t="shared" ref="D48:D75" si="6">ROUND(C48*$E$12/12,3)</f>
        <v>70.89</v>
      </c>
      <c r="E48" s="75">
        <f t="shared" ref="E48:E75" si="7">PPMT($E$12/12,B48,$E$7,-$E$10,$E$11,0)</f>
        <v>672.95767870503289</v>
      </c>
      <c r="F48" s="75">
        <f t="shared" si="5"/>
        <v>743.84799999999996</v>
      </c>
      <c r="G48" s="75">
        <f t="shared" ref="G48:G75" si="8">ROUND(C48-E48,3)</f>
        <v>19110.328000000001</v>
      </c>
    </row>
    <row r="49" spans="1:7" x14ac:dyDescent="0.25">
      <c r="A49" s="73">
        <f t="shared" ref="A49:A75" si="9">EDATE(A48,1)</f>
        <v>44835</v>
      </c>
      <c r="B49" s="74">
        <v>34</v>
      </c>
      <c r="C49" s="50">
        <f t="shared" ref="C49:C75" si="10">G48</f>
        <v>19110.328000000001</v>
      </c>
      <c r="D49" s="75">
        <f t="shared" si="6"/>
        <v>68.478999999999999</v>
      </c>
      <c r="E49" s="75">
        <f t="shared" si="7"/>
        <v>675.36911038705921</v>
      </c>
      <c r="F49" s="75">
        <f t="shared" ref="F49:F75" si="11">F48</f>
        <v>743.84799999999996</v>
      </c>
      <c r="G49" s="75">
        <f t="shared" si="8"/>
        <v>18434.958999999999</v>
      </c>
    </row>
    <row r="50" spans="1:7" x14ac:dyDescent="0.25">
      <c r="A50" s="73">
        <f t="shared" si="9"/>
        <v>44866</v>
      </c>
      <c r="B50" s="74">
        <v>35</v>
      </c>
      <c r="C50" s="50">
        <f t="shared" si="10"/>
        <v>18434.958999999999</v>
      </c>
      <c r="D50" s="75">
        <f t="shared" si="6"/>
        <v>66.058999999999997</v>
      </c>
      <c r="E50" s="75">
        <f t="shared" si="7"/>
        <v>677.78918303261298</v>
      </c>
      <c r="F50" s="75">
        <f t="shared" si="11"/>
        <v>743.84799999999996</v>
      </c>
      <c r="G50" s="75">
        <f t="shared" si="8"/>
        <v>17757.169999999998</v>
      </c>
    </row>
    <row r="51" spans="1:7" x14ac:dyDescent="0.25">
      <c r="A51" s="73">
        <f t="shared" si="9"/>
        <v>44896</v>
      </c>
      <c r="B51" s="74">
        <v>36</v>
      </c>
      <c r="C51" s="50">
        <f t="shared" si="10"/>
        <v>17757.169999999998</v>
      </c>
      <c r="D51" s="75">
        <f t="shared" si="6"/>
        <v>63.63</v>
      </c>
      <c r="E51" s="75">
        <f t="shared" si="7"/>
        <v>680.21792760514631</v>
      </c>
      <c r="F51" s="75">
        <f t="shared" si="11"/>
        <v>743.84799999999996</v>
      </c>
      <c r="G51" s="75">
        <f t="shared" si="8"/>
        <v>17076.952000000001</v>
      </c>
    </row>
    <row r="52" spans="1:7" x14ac:dyDescent="0.25">
      <c r="A52" s="73">
        <f t="shared" si="9"/>
        <v>44927</v>
      </c>
      <c r="B52" s="74">
        <v>37</v>
      </c>
      <c r="C52" s="50">
        <f t="shared" si="10"/>
        <v>17076.952000000001</v>
      </c>
      <c r="D52" s="75">
        <f t="shared" si="6"/>
        <v>61.192</v>
      </c>
      <c r="E52" s="75">
        <f t="shared" si="7"/>
        <v>682.65537517906478</v>
      </c>
      <c r="F52" s="75">
        <f t="shared" si="11"/>
        <v>743.84799999999996</v>
      </c>
      <c r="G52" s="75">
        <f t="shared" si="8"/>
        <v>16394.296999999999</v>
      </c>
    </row>
    <row r="53" spans="1:7" x14ac:dyDescent="0.25">
      <c r="A53" s="73">
        <f t="shared" si="9"/>
        <v>44958</v>
      </c>
      <c r="B53" s="74">
        <v>38</v>
      </c>
      <c r="C53" s="50">
        <f t="shared" si="10"/>
        <v>16394.296999999999</v>
      </c>
      <c r="D53" s="75">
        <f t="shared" si="6"/>
        <v>58.746000000000002</v>
      </c>
      <c r="E53" s="75">
        <f t="shared" si="7"/>
        <v>685.10155694012315</v>
      </c>
      <c r="F53" s="75">
        <f t="shared" si="11"/>
        <v>743.84799999999996</v>
      </c>
      <c r="G53" s="75">
        <f t="shared" si="8"/>
        <v>15709.195</v>
      </c>
    </row>
    <row r="54" spans="1:7" x14ac:dyDescent="0.25">
      <c r="A54" s="73">
        <f t="shared" si="9"/>
        <v>44986</v>
      </c>
      <c r="B54" s="74">
        <v>39</v>
      </c>
      <c r="C54" s="50">
        <f t="shared" si="10"/>
        <v>15709.195</v>
      </c>
      <c r="D54" s="75">
        <f t="shared" si="6"/>
        <v>56.290999999999997</v>
      </c>
      <c r="E54" s="75">
        <f t="shared" si="7"/>
        <v>687.55650418582525</v>
      </c>
      <c r="F54" s="75">
        <f t="shared" si="11"/>
        <v>743.84799999999996</v>
      </c>
      <c r="G54" s="75">
        <f t="shared" si="8"/>
        <v>15021.638000000001</v>
      </c>
    </row>
    <row r="55" spans="1:7" x14ac:dyDescent="0.25">
      <c r="A55" s="73">
        <f t="shared" si="9"/>
        <v>45017</v>
      </c>
      <c r="B55" s="74">
        <v>40</v>
      </c>
      <c r="C55" s="50">
        <f t="shared" si="10"/>
        <v>15021.638000000001</v>
      </c>
      <c r="D55" s="75">
        <f t="shared" si="6"/>
        <v>53.828000000000003</v>
      </c>
      <c r="E55" s="75">
        <f t="shared" si="7"/>
        <v>690.02024832582435</v>
      </c>
      <c r="F55" s="75">
        <f t="shared" si="11"/>
        <v>743.84799999999996</v>
      </c>
      <c r="G55" s="75">
        <f t="shared" si="8"/>
        <v>14331.618</v>
      </c>
    </row>
    <row r="56" spans="1:7" x14ac:dyDescent="0.25">
      <c r="A56" s="73">
        <f t="shared" si="9"/>
        <v>45047</v>
      </c>
      <c r="B56" s="74">
        <v>41</v>
      </c>
      <c r="C56" s="50">
        <f t="shared" si="10"/>
        <v>14331.618</v>
      </c>
      <c r="D56" s="75">
        <f t="shared" si="6"/>
        <v>51.354999999999997</v>
      </c>
      <c r="E56" s="75">
        <f t="shared" si="7"/>
        <v>692.4928208823253</v>
      </c>
      <c r="F56" s="75">
        <f t="shared" si="11"/>
        <v>743.84799999999996</v>
      </c>
      <c r="G56" s="75">
        <f t="shared" si="8"/>
        <v>13639.125</v>
      </c>
    </row>
    <row r="57" spans="1:7" x14ac:dyDescent="0.25">
      <c r="A57" s="73">
        <f t="shared" si="9"/>
        <v>45078</v>
      </c>
      <c r="B57" s="74">
        <v>42</v>
      </c>
      <c r="C57" s="50">
        <f t="shared" si="10"/>
        <v>13639.125</v>
      </c>
      <c r="D57" s="75">
        <f t="shared" si="6"/>
        <v>48.874000000000002</v>
      </c>
      <c r="E57" s="75">
        <f t="shared" si="7"/>
        <v>694.97425349048694</v>
      </c>
      <c r="F57" s="75">
        <f t="shared" si="11"/>
        <v>743.84799999999996</v>
      </c>
      <c r="G57" s="75">
        <f t="shared" si="8"/>
        <v>12944.151</v>
      </c>
    </row>
    <row r="58" spans="1:7" x14ac:dyDescent="0.25">
      <c r="A58" s="73">
        <f t="shared" si="9"/>
        <v>45108</v>
      </c>
      <c r="B58" s="74">
        <v>43</v>
      </c>
      <c r="C58" s="50">
        <f t="shared" si="10"/>
        <v>12944.151</v>
      </c>
      <c r="D58" s="75">
        <f t="shared" si="6"/>
        <v>46.383000000000003</v>
      </c>
      <c r="E58" s="75">
        <f t="shared" si="7"/>
        <v>697.464577898828</v>
      </c>
      <c r="F58" s="75">
        <f t="shared" si="11"/>
        <v>743.84799999999996</v>
      </c>
      <c r="G58" s="75">
        <f t="shared" si="8"/>
        <v>12246.686</v>
      </c>
    </row>
    <row r="59" spans="1:7" x14ac:dyDescent="0.25">
      <c r="A59" s="73">
        <f t="shared" si="9"/>
        <v>45139</v>
      </c>
      <c r="B59" s="74">
        <v>44</v>
      </c>
      <c r="C59" s="50">
        <f t="shared" si="10"/>
        <v>12246.686</v>
      </c>
      <c r="D59" s="75">
        <f t="shared" si="6"/>
        <v>43.884</v>
      </c>
      <c r="E59" s="75">
        <f t="shared" si="7"/>
        <v>699.96382596963201</v>
      </c>
      <c r="F59" s="75">
        <f t="shared" si="11"/>
        <v>743.84799999999996</v>
      </c>
      <c r="G59" s="75">
        <f t="shared" si="8"/>
        <v>11546.722</v>
      </c>
    </row>
    <row r="60" spans="1:7" x14ac:dyDescent="0.25">
      <c r="A60" s="73">
        <f t="shared" si="9"/>
        <v>45170</v>
      </c>
      <c r="B60" s="74">
        <v>45</v>
      </c>
      <c r="C60" s="50">
        <f t="shared" si="10"/>
        <v>11546.722</v>
      </c>
      <c r="D60" s="75">
        <f t="shared" si="6"/>
        <v>41.375999999999998</v>
      </c>
      <c r="E60" s="75">
        <f t="shared" si="7"/>
        <v>702.47202967935664</v>
      </c>
      <c r="F60" s="75">
        <f t="shared" si="11"/>
        <v>743.84799999999996</v>
      </c>
      <c r="G60" s="75">
        <f t="shared" si="8"/>
        <v>10844.25</v>
      </c>
    </row>
    <row r="61" spans="1:7" x14ac:dyDescent="0.25">
      <c r="A61" s="73">
        <f t="shared" si="9"/>
        <v>45200</v>
      </c>
      <c r="B61" s="74">
        <v>46</v>
      </c>
      <c r="C61" s="50">
        <f t="shared" si="10"/>
        <v>10844.25</v>
      </c>
      <c r="D61" s="75">
        <f t="shared" si="6"/>
        <v>38.859000000000002</v>
      </c>
      <c r="E61" s="75">
        <f t="shared" si="7"/>
        <v>704.98922111904085</v>
      </c>
      <c r="F61" s="75">
        <f t="shared" si="11"/>
        <v>743.84799999999996</v>
      </c>
      <c r="G61" s="75">
        <f t="shared" si="8"/>
        <v>10139.261</v>
      </c>
    </row>
    <row r="62" spans="1:7" x14ac:dyDescent="0.25">
      <c r="A62" s="73">
        <f t="shared" si="9"/>
        <v>45231</v>
      </c>
      <c r="B62" s="74">
        <v>47</v>
      </c>
      <c r="C62" s="50">
        <f t="shared" si="10"/>
        <v>10139.261</v>
      </c>
      <c r="D62" s="75">
        <f t="shared" si="6"/>
        <v>36.332000000000001</v>
      </c>
      <c r="E62" s="75">
        <f t="shared" si="7"/>
        <v>707.51543249471752</v>
      </c>
      <c r="F62" s="75">
        <f t="shared" si="11"/>
        <v>743.84799999999996</v>
      </c>
      <c r="G62" s="75">
        <f t="shared" si="8"/>
        <v>9431.7459999999992</v>
      </c>
    </row>
    <row r="63" spans="1:7" x14ac:dyDescent="0.25">
      <c r="A63" s="73">
        <f t="shared" si="9"/>
        <v>45261</v>
      </c>
      <c r="B63" s="74">
        <v>48</v>
      </c>
      <c r="C63" s="50">
        <f t="shared" si="10"/>
        <v>9431.7459999999992</v>
      </c>
      <c r="D63" s="75">
        <f t="shared" si="6"/>
        <v>33.796999999999997</v>
      </c>
      <c r="E63" s="75">
        <f t="shared" si="7"/>
        <v>710.05069612782358</v>
      </c>
      <c r="F63" s="75">
        <f t="shared" si="11"/>
        <v>743.84799999999996</v>
      </c>
      <c r="G63" s="75">
        <f t="shared" si="8"/>
        <v>8721.6949999999997</v>
      </c>
    </row>
    <row r="64" spans="1:7" x14ac:dyDescent="0.25">
      <c r="A64" s="73">
        <f t="shared" si="9"/>
        <v>45292</v>
      </c>
      <c r="B64" s="74">
        <v>49</v>
      </c>
      <c r="C64" s="50">
        <f t="shared" si="10"/>
        <v>8721.6949999999997</v>
      </c>
      <c r="D64" s="75">
        <f t="shared" si="6"/>
        <v>31.253</v>
      </c>
      <c r="E64" s="75">
        <f t="shared" si="7"/>
        <v>712.59504445561493</v>
      </c>
      <c r="F64" s="75">
        <f t="shared" si="11"/>
        <v>743.84799999999996</v>
      </c>
      <c r="G64" s="75">
        <f t="shared" si="8"/>
        <v>8009.1</v>
      </c>
    </row>
    <row r="65" spans="1:7" x14ac:dyDescent="0.25">
      <c r="A65" s="73">
        <f t="shared" si="9"/>
        <v>45323</v>
      </c>
      <c r="B65" s="74">
        <v>50</v>
      </c>
      <c r="C65" s="50">
        <f t="shared" si="10"/>
        <v>8009.1</v>
      </c>
      <c r="D65" s="75">
        <f t="shared" si="6"/>
        <v>28.699000000000002</v>
      </c>
      <c r="E65" s="75">
        <f t="shared" si="7"/>
        <v>715.14851003158083</v>
      </c>
      <c r="F65" s="75">
        <f t="shared" si="11"/>
        <v>743.84799999999996</v>
      </c>
      <c r="G65" s="75">
        <f t="shared" si="8"/>
        <v>7293.951</v>
      </c>
    </row>
    <row r="66" spans="1:7" x14ac:dyDescent="0.25">
      <c r="A66" s="73">
        <f t="shared" si="9"/>
        <v>45352</v>
      </c>
      <c r="B66" s="74">
        <v>51</v>
      </c>
      <c r="C66" s="50">
        <f t="shared" si="10"/>
        <v>7293.951</v>
      </c>
      <c r="D66" s="75">
        <f t="shared" si="6"/>
        <v>26.137</v>
      </c>
      <c r="E66" s="75">
        <f t="shared" si="7"/>
        <v>717.71112552586067</v>
      </c>
      <c r="F66" s="75">
        <f t="shared" si="11"/>
        <v>743.84799999999996</v>
      </c>
      <c r="G66" s="75">
        <f t="shared" si="8"/>
        <v>6576.24</v>
      </c>
    </row>
    <row r="67" spans="1:7" x14ac:dyDescent="0.25">
      <c r="A67" s="73">
        <f t="shared" si="9"/>
        <v>45383</v>
      </c>
      <c r="B67" s="74">
        <v>52</v>
      </c>
      <c r="C67" s="50">
        <f t="shared" si="10"/>
        <v>6576.24</v>
      </c>
      <c r="D67" s="75">
        <f t="shared" si="6"/>
        <v>23.565000000000001</v>
      </c>
      <c r="E67" s="75">
        <f t="shared" si="7"/>
        <v>720.2829237256617</v>
      </c>
      <c r="F67" s="75">
        <f t="shared" si="11"/>
        <v>743.84799999999996</v>
      </c>
      <c r="G67" s="75">
        <f t="shared" si="8"/>
        <v>5855.9570000000003</v>
      </c>
    </row>
    <row r="68" spans="1:7" x14ac:dyDescent="0.25">
      <c r="A68" s="73">
        <f t="shared" si="9"/>
        <v>45413</v>
      </c>
      <c r="B68" s="74">
        <v>53</v>
      </c>
      <c r="C68" s="50">
        <f t="shared" si="10"/>
        <v>5855.9570000000003</v>
      </c>
      <c r="D68" s="75">
        <f t="shared" si="6"/>
        <v>20.984000000000002</v>
      </c>
      <c r="E68" s="75">
        <f t="shared" si="7"/>
        <v>722.86393753567859</v>
      </c>
      <c r="F68" s="75">
        <f t="shared" si="11"/>
        <v>743.84799999999996</v>
      </c>
      <c r="G68" s="75">
        <f t="shared" si="8"/>
        <v>5133.0929999999998</v>
      </c>
    </row>
    <row r="69" spans="1:7" x14ac:dyDescent="0.25">
      <c r="A69" s="73">
        <f t="shared" si="9"/>
        <v>45444</v>
      </c>
      <c r="B69" s="74">
        <v>54</v>
      </c>
      <c r="C69" s="50">
        <f t="shared" si="10"/>
        <v>5133.0929999999998</v>
      </c>
      <c r="D69" s="75">
        <f t="shared" si="6"/>
        <v>18.393999999999998</v>
      </c>
      <c r="E69" s="75">
        <f t="shared" si="7"/>
        <v>725.45419997851479</v>
      </c>
      <c r="F69" s="75">
        <f t="shared" si="11"/>
        <v>743.84799999999996</v>
      </c>
      <c r="G69" s="75">
        <f t="shared" si="8"/>
        <v>4407.6390000000001</v>
      </c>
    </row>
    <row r="70" spans="1:7" x14ac:dyDescent="0.25">
      <c r="A70" s="73">
        <f t="shared" si="9"/>
        <v>45474</v>
      </c>
      <c r="B70" s="74">
        <v>55</v>
      </c>
      <c r="C70" s="50">
        <f t="shared" si="10"/>
        <v>4407.6390000000001</v>
      </c>
      <c r="D70" s="75">
        <f t="shared" si="6"/>
        <v>15.794</v>
      </c>
      <c r="E70" s="75">
        <f t="shared" si="7"/>
        <v>728.05374419510451</v>
      </c>
      <c r="F70" s="75">
        <f t="shared" si="11"/>
        <v>743.84799999999996</v>
      </c>
      <c r="G70" s="75">
        <f t="shared" si="8"/>
        <v>3679.585</v>
      </c>
    </row>
    <row r="71" spans="1:7" x14ac:dyDescent="0.25">
      <c r="A71" s="73">
        <f t="shared" si="9"/>
        <v>45505</v>
      </c>
      <c r="B71" s="74">
        <v>56</v>
      </c>
      <c r="C71" s="50">
        <f t="shared" si="10"/>
        <v>3679.585</v>
      </c>
      <c r="D71" s="75">
        <f t="shared" si="6"/>
        <v>13.185</v>
      </c>
      <c r="E71" s="75">
        <f t="shared" si="7"/>
        <v>730.66260344513705</v>
      </c>
      <c r="F71" s="75">
        <f t="shared" si="11"/>
        <v>743.84799999999996</v>
      </c>
      <c r="G71" s="75">
        <f t="shared" si="8"/>
        <v>2948.922</v>
      </c>
    </row>
    <row r="72" spans="1:7" x14ac:dyDescent="0.25">
      <c r="A72" s="73">
        <f t="shared" si="9"/>
        <v>45536</v>
      </c>
      <c r="B72" s="74">
        <v>57</v>
      </c>
      <c r="C72" s="50">
        <f t="shared" si="10"/>
        <v>2948.922</v>
      </c>
      <c r="D72" s="75">
        <f t="shared" si="6"/>
        <v>10.567</v>
      </c>
      <c r="E72" s="75">
        <f t="shared" si="7"/>
        <v>733.28081110748201</v>
      </c>
      <c r="F72" s="75">
        <f t="shared" si="11"/>
        <v>743.84799999999996</v>
      </c>
      <c r="G72" s="75">
        <f t="shared" si="8"/>
        <v>2215.6410000000001</v>
      </c>
    </row>
    <row r="73" spans="1:7" x14ac:dyDescent="0.25">
      <c r="A73" s="73">
        <f t="shared" si="9"/>
        <v>45566</v>
      </c>
      <c r="B73" s="74">
        <v>58</v>
      </c>
      <c r="C73" s="50">
        <f t="shared" si="10"/>
        <v>2215.6410000000001</v>
      </c>
      <c r="D73" s="75">
        <f t="shared" si="6"/>
        <v>7.9390000000000001</v>
      </c>
      <c r="E73" s="75">
        <f t="shared" si="7"/>
        <v>735.90840068061732</v>
      </c>
      <c r="F73" s="75">
        <f t="shared" si="11"/>
        <v>743.84799999999996</v>
      </c>
      <c r="G73" s="75">
        <f t="shared" si="8"/>
        <v>1479.7329999999999</v>
      </c>
    </row>
    <row r="74" spans="1:7" x14ac:dyDescent="0.25">
      <c r="A74" s="73">
        <f t="shared" si="9"/>
        <v>45597</v>
      </c>
      <c r="B74" s="74">
        <v>59</v>
      </c>
      <c r="C74" s="50">
        <f t="shared" si="10"/>
        <v>1479.7329999999999</v>
      </c>
      <c r="D74" s="75">
        <f t="shared" si="6"/>
        <v>5.3019999999999996</v>
      </c>
      <c r="E74" s="75">
        <f t="shared" si="7"/>
        <v>738.54540578305603</v>
      </c>
      <c r="F74" s="75">
        <f t="shared" si="11"/>
        <v>743.84799999999996</v>
      </c>
      <c r="G74" s="75">
        <f t="shared" si="8"/>
        <v>741.18799999999999</v>
      </c>
    </row>
    <row r="75" spans="1:7" x14ac:dyDescent="0.25">
      <c r="A75" s="73">
        <f t="shared" si="9"/>
        <v>45627</v>
      </c>
      <c r="B75" s="74">
        <v>60</v>
      </c>
      <c r="C75" s="50">
        <f t="shared" si="10"/>
        <v>741.18799999999999</v>
      </c>
      <c r="D75" s="75">
        <f t="shared" si="6"/>
        <v>2.6560000000000001</v>
      </c>
      <c r="E75" s="75">
        <f t="shared" si="7"/>
        <v>741.19186015377875</v>
      </c>
      <c r="F75" s="75">
        <f t="shared" si="11"/>
        <v>743.84799999999996</v>
      </c>
      <c r="G75" s="75">
        <f t="shared" si="8"/>
        <v>-4.0000000000000001E-3</v>
      </c>
    </row>
    <row r="76" spans="1:7" x14ac:dyDescent="0.25">
      <c r="A76" s="73"/>
      <c r="B76" s="74"/>
      <c r="C76" s="50"/>
      <c r="D76" s="75"/>
      <c r="E76" s="75"/>
      <c r="F76" s="75"/>
      <c r="G76" s="75"/>
    </row>
    <row r="77" spans="1:7" x14ac:dyDescent="0.25">
      <c r="A77" s="73"/>
      <c r="B77" s="74"/>
      <c r="C77" s="50"/>
      <c r="D77" s="75"/>
      <c r="E77" s="75"/>
      <c r="F77" s="75"/>
      <c r="G77" s="75"/>
    </row>
    <row r="78" spans="1:7" x14ac:dyDescent="0.25">
      <c r="A78" s="73"/>
      <c r="B78" s="74"/>
      <c r="C78" s="50"/>
      <c r="D78" s="75"/>
      <c r="E78" s="75"/>
      <c r="F78" s="75"/>
      <c r="G78" s="75"/>
    </row>
    <row r="79" spans="1:7" x14ac:dyDescent="0.25">
      <c r="A79" s="73"/>
      <c r="B79" s="74"/>
      <c r="C79" s="50"/>
      <c r="D79" s="75"/>
      <c r="E79" s="75"/>
      <c r="F79" s="75"/>
      <c r="G79" s="75"/>
    </row>
    <row r="80" spans="1:7" x14ac:dyDescent="0.25">
      <c r="A80" s="73"/>
      <c r="B80" s="74"/>
      <c r="C80" s="50"/>
      <c r="D80" s="75"/>
      <c r="E80" s="75"/>
      <c r="F80" s="75"/>
      <c r="G80" s="75"/>
    </row>
    <row r="81" spans="1:7" x14ac:dyDescent="0.25">
      <c r="A81" s="73"/>
      <c r="B81" s="74"/>
      <c r="C81" s="50"/>
      <c r="D81" s="75"/>
      <c r="E81" s="75"/>
      <c r="F81" s="75"/>
      <c r="G81" s="75"/>
    </row>
    <row r="82" spans="1:7" x14ac:dyDescent="0.25">
      <c r="A82" s="73"/>
      <c r="B82" s="74"/>
      <c r="C82" s="50"/>
      <c r="D82" s="75"/>
      <c r="E82" s="75"/>
      <c r="F82" s="75"/>
      <c r="G82" s="75"/>
    </row>
    <row r="83" spans="1:7" x14ac:dyDescent="0.25">
      <c r="A83" s="73"/>
      <c r="B83" s="74"/>
      <c r="C83" s="50"/>
      <c r="D83" s="75"/>
      <c r="E83" s="75"/>
      <c r="F83" s="75"/>
      <c r="G83" s="75"/>
    </row>
    <row r="84" spans="1:7" x14ac:dyDescent="0.25">
      <c r="A84" s="73"/>
      <c r="B84" s="74"/>
      <c r="C84" s="50"/>
      <c r="D84" s="75"/>
      <c r="E84" s="75"/>
      <c r="F84" s="75"/>
      <c r="G84" s="75"/>
    </row>
    <row r="85" spans="1:7" x14ac:dyDescent="0.25">
      <c r="A85" s="73"/>
      <c r="B85" s="74"/>
      <c r="C85" s="50"/>
      <c r="D85" s="75"/>
      <c r="E85" s="75"/>
      <c r="F85" s="75"/>
      <c r="G85" s="75"/>
    </row>
    <row r="86" spans="1:7" x14ac:dyDescent="0.25">
      <c r="A86" s="73"/>
      <c r="B86" s="74"/>
      <c r="C86" s="50"/>
      <c r="D86" s="75"/>
      <c r="E86" s="75"/>
      <c r="F86" s="75"/>
      <c r="G86" s="75"/>
    </row>
    <row r="87" spans="1:7" x14ac:dyDescent="0.25">
      <c r="A87" s="73"/>
      <c r="B87" s="74"/>
      <c r="C87" s="50"/>
      <c r="D87" s="75"/>
      <c r="E87" s="75"/>
      <c r="F87" s="75"/>
      <c r="G87" s="75"/>
    </row>
    <row r="88" spans="1:7" x14ac:dyDescent="0.25">
      <c r="A88" s="73"/>
      <c r="B88" s="74"/>
      <c r="C88" s="50"/>
      <c r="D88" s="75"/>
      <c r="E88" s="75"/>
      <c r="F88" s="75"/>
      <c r="G88" s="75"/>
    </row>
    <row r="89" spans="1:7" x14ac:dyDescent="0.25">
      <c r="A89" s="73"/>
      <c r="B89" s="74"/>
      <c r="C89" s="50"/>
      <c r="D89" s="75"/>
      <c r="E89" s="75"/>
      <c r="F89" s="75"/>
      <c r="G89" s="75"/>
    </row>
    <row r="90" spans="1:7" x14ac:dyDescent="0.25">
      <c r="A90" s="73"/>
      <c r="B90" s="74"/>
      <c r="C90" s="50"/>
      <c r="D90" s="75"/>
      <c r="E90" s="75"/>
      <c r="F90" s="75"/>
      <c r="G90" s="75"/>
    </row>
    <row r="91" spans="1:7" x14ac:dyDescent="0.25">
      <c r="A91" s="73"/>
      <c r="B91" s="74"/>
      <c r="C91" s="50"/>
      <c r="D91" s="75"/>
      <c r="E91" s="75"/>
      <c r="F91" s="75"/>
      <c r="G91" s="75"/>
    </row>
    <row r="92" spans="1:7" x14ac:dyDescent="0.25">
      <c r="A92" s="73"/>
      <c r="B92" s="74"/>
      <c r="C92" s="50"/>
      <c r="D92" s="75"/>
      <c r="E92" s="75"/>
      <c r="F92" s="75"/>
      <c r="G92" s="75"/>
    </row>
    <row r="93" spans="1:7" x14ac:dyDescent="0.25">
      <c r="A93" s="73"/>
      <c r="B93" s="74"/>
      <c r="C93" s="50"/>
      <c r="D93" s="75"/>
      <c r="E93" s="75"/>
      <c r="F93" s="75"/>
      <c r="G93" s="75"/>
    </row>
    <row r="94" spans="1:7" x14ac:dyDescent="0.25">
      <c r="A94" s="73"/>
      <c r="B94" s="74"/>
      <c r="C94" s="50"/>
      <c r="D94" s="75"/>
      <c r="E94" s="75"/>
      <c r="F94" s="75"/>
      <c r="G94" s="75"/>
    </row>
    <row r="95" spans="1:7" x14ac:dyDescent="0.25">
      <c r="A95" s="73"/>
      <c r="B95" s="74"/>
      <c r="C95" s="50"/>
      <c r="D95" s="75"/>
      <c r="E95" s="75"/>
      <c r="F95" s="75"/>
      <c r="G95" s="75"/>
    </row>
    <row r="96" spans="1:7" x14ac:dyDescent="0.25">
      <c r="A96" s="73"/>
      <c r="B96" s="74"/>
      <c r="C96" s="50"/>
      <c r="D96" s="75"/>
      <c r="E96" s="75"/>
      <c r="F96" s="75"/>
      <c r="G96" s="75"/>
    </row>
    <row r="97" spans="1:7" x14ac:dyDescent="0.25">
      <c r="A97" s="73"/>
      <c r="B97" s="74"/>
      <c r="C97" s="50"/>
      <c r="D97" s="75"/>
      <c r="E97" s="75"/>
      <c r="F97" s="75"/>
      <c r="G97" s="75"/>
    </row>
    <row r="98" spans="1:7" x14ac:dyDescent="0.25">
      <c r="A98" s="73"/>
      <c r="B98" s="74"/>
      <c r="C98" s="50"/>
      <c r="D98" s="75"/>
      <c r="E98" s="75"/>
      <c r="F98" s="75"/>
      <c r="G98" s="75"/>
    </row>
    <row r="99" spans="1:7" x14ac:dyDescent="0.25">
      <c r="A99" s="73"/>
      <c r="B99" s="74"/>
      <c r="C99" s="50"/>
      <c r="D99" s="75"/>
      <c r="E99" s="75"/>
      <c r="F99" s="75"/>
      <c r="G99" s="75"/>
    </row>
    <row r="100" spans="1:7" x14ac:dyDescent="0.25">
      <c r="A100" s="73"/>
      <c r="B100" s="74"/>
      <c r="C100" s="50"/>
      <c r="D100" s="75"/>
      <c r="E100" s="75"/>
      <c r="F100" s="75"/>
      <c r="G100" s="75"/>
    </row>
    <row r="101" spans="1:7" x14ac:dyDescent="0.25">
      <c r="A101" s="73"/>
      <c r="B101" s="74"/>
      <c r="C101" s="50"/>
      <c r="D101" s="75"/>
      <c r="E101" s="75"/>
      <c r="F101" s="75"/>
      <c r="G101" s="75"/>
    </row>
    <row r="102" spans="1:7" x14ac:dyDescent="0.25">
      <c r="A102" s="73"/>
      <c r="B102" s="74"/>
      <c r="C102" s="50"/>
      <c r="D102" s="75"/>
      <c r="E102" s="75"/>
      <c r="F102" s="75"/>
      <c r="G102" s="75"/>
    </row>
    <row r="103" spans="1:7" x14ac:dyDescent="0.25">
      <c r="A103" s="73"/>
      <c r="B103" s="74"/>
      <c r="C103" s="50"/>
      <c r="D103" s="75"/>
      <c r="E103" s="75"/>
      <c r="F103" s="75"/>
      <c r="G103" s="75"/>
    </row>
    <row r="104" spans="1:7" x14ac:dyDescent="0.25">
      <c r="A104" s="73"/>
      <c r="B104" s="74"/>
      <c r="C104" s="50"/>
      <c r="D104" s="75"/>
      <c r="E104" s="75"/>
      <c r="F104" s="75"/>
      <c r="G104" s="75"/>
    </row>
    <row r="105" spans="1:7" x14ac:dyDescent="0.25">
      <c r="A105" s="73"/>
      <c r="B105" s="74"/>
      <c r="C105" s="50"/>
      <c r="D105" s="75"/>
      <c r="E105" s="75"/>
      <c r="F105" s="75"/>
      <c r="G105" s="75"/>
    </row>
    <row r="106" spans="1:7" x14ac:dyDescent="0.25">
      <c r="A106" s="73"/>
      <c r="B106" s="74"/>
      <c r="C106" s="50"/>
      <c r="D106" s="75"/>
      <c r="E106" s="75"/>
      <c r="F106" s="75"/>
      <c r="G106" s="75"/>
    </row>
    <row r="107" spans="1:7" x14ac:dyDescent="0.25">
      <c r="A107" s="73"/>
      <c r="B107" s="74"/>
      <c r="C107" s="50"/>
      <c r="D107" s="75"/>
      <c r="E107" s="75"/>
      <c r="F107" s="75"/>
      <c r="G107" s="75"/>
    </row>
    <row r="108" spans="1:7" x14ac:dyDescent="0.25">
      <c r="A108" s="73"/>
      <c r="B108" s="74"/>
      <c r="C108" s="50"/>
      <c r="D108" s="75"/>
      <c r="E108" s="75"/>
      <c r="F108" s="75"/>
      <c r="G108" s="75"/>
    </row>
    <row r="109" spans="1:7" x14ac:dyDescent="0.25">
      <c r="A109" s="73"/>
      <c r="B109" s="74"/>
      <c r="C109" s="50"/>
      <c r="D109" s="75"/>
      <c r="E109" s="75"/>
      <c r="F109" s="75"/>
      <c r="G109" s="75"/>
    </row>
    <row r="110" spans="1:7" x14ac:dyDescent="0.25">
      <c r="A110" s="73"/>
      <c r="B110" s="74"/>
      <c r="C110" s="50"/>
      <c r="D110" s="75"/>
      <c r="E110" s="75"/>
      <c r="F110" s="75"/>
      <c r="G110" s="75"/>
    </row>
    <row r="111" spans="1:7" x14ac:dyDescent="0.25">
      <c r="A111" s="73"/>
      <c r="B111" s="74"/>
      <c r="C111" s="50"/>
      <c r="D111" s="75"/>
      <c r="E111" s="75"/>
      <c r="F111" s="75"/>
      <c r="G111" s="75"/>
    </row>
    <row r="112" spans="1:7" x14ac:dyDescent="0.25">
      <c r="A112" s="73"/>
      <c r="B112" s="74"/>
      <c r="C112" s="50"/>
      <c r="D112" s="75"/>
      <c r="E112" s="75"/>
      <c r="F112" s="75"/>
      <c r="G112" s="75"/>
    </row>
    <row r="113" spans="1:7" x14ac:dyDescent="0.25">
      <c r="A113" s="73"/>
      <c r="B113" s="74"/>
      <c r="C113" s="50"/>
      <c r="D113" s="75"/>
      <c r="E113" s="75"/>
      <c r="F113" s="75"/>
      <c r="G113" s="75"/>
    </row>
    <row r="114" spans="1:7" x14ac:dyDescent="0.25">
      <c r="A114" s="73"/>
      <c r="B114" s="74"/>
      <c r="C114" s="50"/>
      <c r="D114" s="75"/>
      <c r="E114" s="75"/>
      <c r="F114" s="75"/>
      <c r="G114" s="75"/>
    </row>
    <row r="115" spans="1:7" x14ac:dyDescent="0.25">
      <c r="A115" s="73"/>
      <c r="B115" s="74"/>
      <c r="C115" s="50"/>
      <c r="D115" s="75"/>
      <c r="E115" s="75"/>
      <c r="F115" s="75"/>
      <c r="G115" s="75"/>
    </row>
    <row r="116" spans="1:7" x14ac:dyDescent="0.25">
      <c r="A116" s="73"/>
      <c r="B116" s="74"/>
      <c r="C116" s="50"/>
      <c r="D116" s="75"/>
      <c r="E116" s="75"/>
      <c r="F116" s="75"/>
      <c r="G116" s="75"/>
    </row>
    <row r="117" spans="1:7" x14ac:dyDescent="0.25">
      <c r="A117" s="73"/>
      <c r="B117" s="74"/>
      <c r="C117" s="50"/>
      <c r="D117" s="75"/>
      <c r="E117" s="75"/>
      <c r="F117" s="75"/>
      <c r="G117" s="75"/>
    </row>
    <row r="118" spans="1:7" x14ac:dyDescent="0.25">
      <c r="A118" s="73"/>
      <c r="B118" s="74"/>
      <c r="C118" s="50"/>
      <c r="D118" s="75"/>
      <c r="E118" s="75"/>
      <c r="F118" s="75"/>
      <c r="G118" s="75"/>
    </row>
    <row r="119" spans="1:7" x14ac:dyDescent="0.25">
      <c r="A119" s="73"/>
      <c r="B119" s="74"/>
      <c r="C119" s="50"/>
      <c r="D119" s="75"/>
      <c r="E119" s="75"/>
      <c r="F119" s="75"/>
      <c r="G119" s="75"/>
    </row>
    <row r="120" spans="1:7" x14ac:dyDescent="0.25">
      <c r="A120" s="73"/>
      <c r="B120" s="74"/>
      <c r="C120" s="50"/>
      <c r="D120" s="75"/>
      <c r="E120" s="75"/>
      <c r="F120" s="75"/>
      <c r="G120" s="75"/>
    </row>
    <row r="121" spans="1:7" x14ac:dyDescent="0.25">
      <c r="A121" s="73"/>
      <c r="B121" s="74"/>
      <c r="C121" s="50"/>
      <c r="D121" s="75"/>
      <c r="E121" s="75"/>
      <c r="F121" s="75"/>
      <c r="G121" s="75"/>
    </row>
    <row r="122" spans="1:7" x14ac:dyDescent="0.25">
      <c r="A122" s="73"/>
      <c r="B122" s="74"/>
      <c r="C122" s="50"/>
      <c r="D122" s="75"/>
      <c r="E122" s="75"/>
      <c r="F122" s="75"/>
      <c r="G122" s="75"/>
    </row>
    <row r="123" spans="1:7" x14ac:dyDescent="0.25">
      <c r="A123" s="73"/>
      <c r="B123" s="74"/>
      <c r="C123" s="50"/>
      <c r="D123" s="75"/>
      <c r="E123" s="75"/>
      <c r="F123" s="75"/>
      <c r="G123" s="75"/>
    </row>
    <row r="124" spans="1:7" x14ac:dyDescent="0.25">
      <c r="A124" s="73"/>
      <c r="B124" s="74"/>
      <c r="C124" s="50"/>
      <c r="D124" s="75"/>
      <c r="E124" s="75"/>
      <c r="F124" s="75"/>
      <c r="G124" s="75"/>
    </row>
    <row r="125" spans="1:7" x14ac:dyDescent="0.25">
      <c r="A125" s="73"/>
      <c r="B125" s="74"/>
      <c r="C125" s="50"/>
      <c r="D125" s="75"/>
      <c r="E125" s="75"/>
      <c r="F125" s="75"/>
      <c r="G125" s="75"/>
    </row>
    <row r="126" spans="1:7" x14ac:dyDescent="0.25">
      <c r="A126" s="73"/>
      <c r="B126" s="74"/>
      <c r="C126" s="50"/>
      <c r="D126" s="75"/>
      <c r="E126" s="75"/>
      <c r="F126" s="75"/>
      <c r="G126" s="75"/>
    </row>
    <row r="127" spans="1:7" x14ac:dyDescent="0.25">
      <c r="A127" s="73"/>
      <c r="B127" s="74"/>
      <c r="C127" s="50"/>
      <c r="D127" s="75"/>
      <c r="E127" s="75"/>
      <c r="F127" s="75"/>
      <c r="G127" s="75"/>
    </row>
    <row r="128" spans="1:7" x14ac:dyDescent="0.25">
      <c r="A128" s="73"/>
      <c r="B128" s="74"/>
      <c r="C128" s="50"/>
      <c r="D128" s="75"/>
      <c r="E128" s="75"/>
      <c r="F128" s="75"/>
      <c r="G128" s="75"/>
    </row>
    <row r="129" spans="1:7" x14ac:dyDescent="0.25">
      <c r="A129" s="73"/>
      <c r="B129" s="74"/>
      <c r="C129" s="50"/>
      <c r="D129" s="75"/>
      <c r="E129" s="75"/>
      <c r="F129" s="75"/>
      <c r="G129" s="75"/>
    </row>
    <row r="130" spans="1:7" x14ac:dyDescent="0.25">
      <c r="A130" s="73"/>
      <c r="B130" s="74"/>
      <c r="C130" s="50"/>
      <c r="D130" s="75"/>
      <c r="E130" s="75"/>
      <c r="F130" s="75"/>
      <c r="G130" s="75"/>
    </row>
    <row r="131" spans="1:7" x14ac:dyDescent="0.25">
      <c r="A131" s="73"/>
      <c r="B131" s="74"/>
      <c r="C131" s="50"/>
      <c r="D131" s="75"/>
      <c r="E131" s="75"/>
      <c r="F131" s="75"/>
      <c r="G131" s="75"/>
    </row>
    <row r="132" spans="1:7" x14ac:dyDescent="0.25">
      <c r="A132" s="73"/>
      <c r="B132" s="74"/>
      <c r="C132" s="50"/>
      <c r="D132" s="75"/>
      <c r="E132" s="75"/>
      <c r="F132" s="75"/>
      <c r="G132" s="75"/>
    </row>
    <row r="133" spans="1:7" x14ac:dyDescent="0.25">
      <c r="A133" s="73"/>
      <c r="B133" s="74"/>
      <c r="C133" s="50"/>
      <c r="D133" s="75"/>
      <c r="E133" s="75"/>
      <c r="F133" s="75"/>
      <c r="G133" s="7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 xsi:nil="true"/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321CBB6-67E9-46A0-8B7F-0EC0A00798A9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9b75d5ef-9f4b-4445-abe8-84a77c292844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Lisa 3</vt:lpstr>
      <vt:lpstr>Graafik (bilansiline)</vt:lpstr>
      <vt:lpstr>Graafik (Lisa 6.1 al 01.01.19)</vt:lpstr>
      <vt:lpstr>Graafik (Lisa 6.1 al 01.09.19)</vt:lpstr>
      <vt:lpstr>Graafik (Lisa 6.1 al 01.01.20)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Anu Irval</cp:lastModifiedBy>
  <cp:lastPrinted>2010-12-22T22:08:13Z</cp:lastPrinted>
  <dcterms:created xsi:type="dcterms:W3CDTF">2009-11-20T06:24:07Z</dcterms:created>
  <dcterms:modified xsi:type="dcterms:W3CDTF">2019-12-19T07:59:28Z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